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ennyweiss/Library/CloudStorage/GoogleDrive-kweiss@houstonhillel.org/My Drive/Hillel/Budget Financial/FY2026/"/>
    </mc:Choice>
  </mc:AlternateContent>
  <xr:revisionPtr revIDLastSave="0" documentId="13_ncr:1_{75AFA5B1-12A1-C143-952A-886883D57C64}" xr6:coauthVersionLast="47" xr6:coauthVersionMax="47" xr10:uidLastSave="{00000000-0000-0000-0000-000000000000}"/>
  <bookViews>
    <workbookView xWindow="13680" yWindow="500" windowWidth="22020" windowHeight="21700" xr2:uid="{00000000-000D-0000-FFFF-FFFF00000000}"/>
  </bookViews>
  <sheets>
    <sheet name="FY26 Ops Detail wo MTF" sheetId="23" r:id="rId1"/>
    <sheet name="Notes" sheetId="20" r:id="rId2"/>
    <sheet name="Misc Expense" sheetId="21" r:id="rId3"/>
    <sheet name="Health Ins" sheetId="18" r:id="rId4"/>
    <sheet name="Israel Fellow 25" sheetId="22" r:id="rId5"/>
    <sheet name="Grants Foundations" sheetId="6" r:id="rId6"/>
    <sheet name="HHD" sheetId="12" r:id="rId7"/>
    <sheet name="Designated" sheetId="17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52" i="23" l="1"/>
  <c r="N152" i="23"/>
  <c r="R151" i="23"/>
  <c r="R145" i="23"/>
  <c r="R144" i="23"/>
  <c r="R143" i="23"/>
  <c r="H141" i="23"/>
  <c r="R135" i="23"/>
  <c r="R134" i="23"/>
  <c r="R133" i="23"/>
  <c r="R132" i="23"/>
  <c r="R127" i="23"/>
  <c r="R126" i="23"/>
  <c r="R152" i="23" s="1"/>
  <c r="R120" i="23"/>
  <c r="P120" i="23"/>
  <c r="N120" i="23"/>
  <c r="L120" i="23"/>
  <c r="R119" i="23"/>
  <c r="R118" i="23"/>
  <c r="R117" i="23"/>
  <c r="N114" i="23"/>
  <c r="N154" i="23" s="1"/>
  <c r="L114" i="23"/>
  <c r="J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P94" i="23"/>
  <c r="R94" i="23" s="1"/>
  <c r="R93" i="23"/>
  <c r="R91" i="23"/>
  <c r="R90" i="23"/>
  <c r="R89" i="23"/>
  <c r="R88" i="23"/>
  <c r="R87" i="23"/>
  <c r="P85" i="23"/>
  <c r="R85" i="23" s="1"/>
  <c r="P84" i="23"/>
  <c r="R84" i="23" s="1"/>
  <c r="P83" i="23"/>
  <c r="R83" i="23" s="1"/>
  <c r="R81" i="23"/>
  <c r="R80" i="23"/>
  <c r="R79" i="23"/>
  <c r="R78" i="23"/>
  <c r="R76" i="23"/>
  <c r="R75" i="23"/>
  <c r="R74" i="23"/>
  <c r="R73" i="23"/>
  <c r="N69" i="23"/>
  <c r="L69" i="23"/>
  <c r="P68" i="23"/>
  <c r="R67" i="23"/>
  <c r="R66" i="23"/>
  <c r="R65" i="23"/>
  <c r="P64" i="23"/>
  <c r="R64" i="23" s="1"/>
  <c r="R63" i="23"/>
  <c r="R62" i="23"/>
  <c r="R61" i="23"/>
  <c r="P58" i="23"/>
  <c r="N58" i="23"/>
  <c r="L58" i="23"/>
  <c r="R57" i="23"/>
  <c r="R56" i="23"/>
  <c r="R55" i="23"/>
  <c r="R54" i="23"/>
  <c r="R58" i="23" s="1"/>
  <c r="N51" i="23"/>
  <c r="L51" i="23"/>
  <c r="J51" i="23"/>
  <c r="R50" i="23"/>
  <c r="R49" i="23"/>
  <c r="P48" i="23"/>
  <c r="R48" i="23" s="1"/>
  <c r="P47" i="23"/>
  <c r="R47" i="23" s="1"/>
  <c r="P46" i="23"/>
  <c r="R46" i="23" s="1"/>
  <c r="P45" i="23"/>
  <c r="R45" i="23" s="1"/>
  <c r="P44" i="23"/>
  <c r="R44" i="23" s="1"/>
  <c r="P42" i="23"/>
  <c r="R42" i="23" s="1"/>
  <c r="P41" i="23"/>
  <c r="R41" i="23" s="1"/>
  <c r="P40" i="23"/>
  <c r="P39" i="23"/>
  <c r="R39" i="23" s="1"/>
  <c r="R31" i="23"/>
  <c r="R30" i="23"/>
  <c r="P29" i="23"/>
  <c r="R29" i="23" s="1"/>
  <c r="N27" i="23"/>
  <c r="L27" i="23"/>
  <c r="J27" i="23"/>
  <c r="R25" i="23"/>
  <c r="N21" i="23"/>
  <c r="L21" i="23"/>
  <c r="J21" i="23"/>
  <c r="P20" i="23"/>
  <c r="R20" i="23" s="1"/>
  <c r="P19" i="23"/>
  <c r="R19" i="23" s="1"/>
  <c r="P18" i="23"/>
  <c r="R18" i="23" s="1"/>
  <c r="P17" i="23"/>
  <c r="R17" i="23" s="1"/>
  <c r="P16" i="23"/>
  <c r="R16" i="23" s="1"/>
  <c r="P15" i="23"/>
  <c r="N12" i="23"/>
  <c r="L12" i="23"/>
  <c r="P11" i="23"/>
  <c r="R10" i="23"/>
  <c r="R9" i="23"/>
  <c r="P8" i="23"/>
  <c r="R8" i="23" s="1"/>
  <c r="R7" i="23"/>
  <c r="P114" i="23" l="1"/>
  <c r="R114" i="23"/>
  <c r="P51" i="23"/>
  <c r="P21" i="23"/>
  <c r="R21" i="23" s="1"/>
  <c r="P12" i="23"/>
  <c r="P27" i="23" s="1"/>
  <c r="P33" i="23" s="1"/>
  <c r="P69" i="23"/>
  <c r="N156" i="23"/>
  <c r="R11" i="23"/>
  <c r="R40" i="23"/>
  <c r="R51" i="23" s="1"/>
  <c r="R15" i="23"/>
  <c r="R68" i="23"/>
  <c r="R69" i="23" s="1"/>
  <c r="R12" i="23" l="1"/>
  <c r="R27" i="23" s="1"/>
  <c r="R33" i="23" s="1"/>
  <c r="P154" i="23"/>
  <c r="P156" i="23" s="1"/>
  <c r="P158" i="23" s="1"/>
  <c r="R154" i="23"/>
  <c r="R156" i="23" s="1"/>
  <c r="R158" i="23" s="1"/>
  <c r="N28" i="6" l="1"/>
  <c r="M8" i="6"/>
  <c r="M12" i="6"/>
  <c r="M16" i="6"/>
  <c r="D25" i="17"/>
  <c r="G15" i="21"/>
  <c r="E24" i="21"/>
  <c r="N16" i="6"/>
  <c r="N30" i="6" s="1"/>
  <c r="N12" i="6"/>
  <c r="N8" i="6"/>
  <c r="I13" i="12"/>
  <c r="F31" i="21"/>
  <c r="F30" i="21"/>
  <c r="F29" i="21"/>
  <c r="F4" i="21"/>
  <c r="G4" i="21"/>
  <c r="F5" i="21"/>
  <c r="G5" i="21" s="1"/>
  <c r="F6" i="21"/>
  <c r="G6" i="21" s="1"/>
  <c r="C8" i="18"/>
  <c r="D9" i="18"/>
  <c r="D23" i="18"/>
  <c r="D24" i="18"/>
  <c r="E8" i="18"/>
  <c r="G8" i="18"/>
  <c r="G7" i="18"/>
  <c r="E7" i="18"/>
  <c r="C7" i="18"/>
  <c r="J17" i="18"/>
  <c r="J14" i="18"/>
  <c r="D19" i="18"/>
  <c r="D7" i="22"/>
  <c r="D8" i="22"/>
  <c r="D14" i="17"/>
  <c r="E18" i="21"/>
  <c r="E19" i="21"/>
  <c r="E20" i="21"/>
  <c r="E25" i="21" s="1"/>
  <c r="E21" i="21"/>
  <c r="E22" i="21"/>
  <c r="D10" i="22"/>
  <c r="D9" i="22"/>
  <c r="L16" i="6"/>
  <c r="L12" i="6"/>
  <c r="L8" i="6"/>
  <c r="F9" i="18"/>
  <c r="F23" i="18"/>
  <c r="F24" i="18"/>
  <c r="F19" i="18"/>
  <c r="G13" i="12"/>
  <c r="F13" i="12"/>
  <c r="K16" i="6"/>
  <c r="K12" i="6"/>
  <c r="K8" i="6"/>
  <c r="J8" i="18"/>
  <c r="I28" i="6"/>
  <c r="I16" i="6"/>
  <c r="I12" i="6"/>
  <c r="I8" i="6"/>
  <c r="J11" i="18"/>
  <c r="G6" i="18"/>
  <c r="H9" i="18"/>
  <c r="E6" i="18"/>
  <c r="C6" i="18"/>
  <c r="E13" i="12"/>
  <c r="J16" i="6"/>
  <c r="J12" i="6"/>
  <c r="J8" i="6"/>
  <c r="H23" i="18"/>
  <c r="H24" i="18"/>
  <c r="H19" i="18"/>
  <c r="J9" i="18"/>
  <c r="J19" i="18"/>
  <c r="D13" i="12"/>
  <c r="G8" i="6"/>
  <c r="H8" i="6"/>
  <c r="C13" i="12"/>
  <c r="H16" i="6"/>
  <c r="H28" i="6"/>
  <c r="G16" i="6"/>
  <c r="H12" i="6"/>
  <c r="G28" i="6"/>
  <c r="G12" i="6"/>
  <c r="F12" i="6"/>
  <c r="F28" i="6"/>
  <c r="F8" i="6"/>
  <c r="D17" i="22" l="1"/>
  <c r="G7" i="21"/>
  <c r="F32" i="21"/>
</calcChain>
</file>

<file path=xl/sharedStrings.xml><?xml version="1.0" encoding="utf-8"?>
<sst xmlns="http://schemas.openxmlformats.org/spreadsheetml/2006/main" count="350" uniqueCount="298">
  <si>
    <t>Licenses and Permits</t>
  </si>
  <si>
    <t>Utilities</t>
  </si>
  <si>
    <t>Electric</t>
  </si>
  <si>
    <t>Garbage Collection</t>
  </si>
  <si>
    <t>Gas</t>
  </si>
  <si>
    <t>Water</t>
  </si>
  <si>
    <t>Receipts</t>
  </si>
  <si>
    <t>Library/Periodicals</t>
  </si>
  <si>
    <t>Bank Service Charges</t>
  </si>
  <si>
    <t>Office Supplies</t>
  </si>
  <si>
    <t>Postage</t>
  </si>
  <si>
    <t>Cooking tools</t>
  </si>
  <si>
    <t>Campus</t>
  </si>
  <si>
    <t>Misc</t>
  </si>
  <si>
    <t>Prof Dev</t>
  </si>
  <si>
    <t>End of Calendar Year Letter</t>
  </si>
  <si>
    <t>Spring Letter</t>
  </si>
  <si>
    <t>Festivals</t>
  </si>
  <si>
    <t>Sukkot</t>
  </si>
  <si>
    <t>Tu b'Shevat</t>
  </si>
  <si>
    <t>Pest Control</t>
  </si>
  <si>
    <t>TOTAL BUILDING</t>
  </si>
  <si>
    <t>TOTAL CASH INFLOW</t>
  </si>
  <si>
    <t>BOCA Patrol</t>
  </si>
  <si>
    <t>Landscaping</t>
  </si>
  <si>
    <t>Kitchen</t>
  </si>
  <si>
    <t>Development Expenses</t>
  </si>
  <si>
    <t>Food</t>
  </si>
  <si>
    <t>Shabbat</t>
  </si>
  <si>
    <t>Calendar</t>
  </si>
  <si>
    <t>Misc. Development Exp</t>
  </si>
  <si>
    <t>Music</t>
  </si>
  <si>
    <t>TOTAL DEV EX</t>
  </si>
  <si>
    <t>TOTAL ADMIN EX</t>
  </si>
  <si>
    <t>Jewish Fed of Greater Houston</t>
  </si>
  <si>
    <t>Building Rental</t>
  </si>
  <si>
    <t>Security Alarm</t>
  </si>
  <si>
    <t>Fire Alarm</t>
  </si>
  <si>
    <t>Engagement</t>
  </si>
  <si>
    <t>Internet/Cable TV/Tele</t>
  </si>
  <si>
    <t>Janitorial Service</t>
  </si>
  <si>
    <t>Security</t>
  </si>
  <si>
    <t>Soloist</t>
  </si>
  <si>
    <t>Rice</t>
  </si>
  <si>
    <t>UH</t>
  </si>
  <si>
    <t>Goldberg Endowment</t>
  </si>
  <si>
    <t>Disbursements</t>
  </si>
  <si>
    <t xml:space="preserve">Administrative Expenses </t>
  </si>
  <si>
    <t>Disposables</t>
  </si>
  <si>
    <t xml:space="preserve">Development </t>
  </si>
  <si>
    <t>Transportation</t>
  </si>
  <si>
    <t>Subscriptions</t>
  </si>
  <si>
    <t>Public Relations</t>
  </si>
  <si>
    <t xml:space="preserve">Leadership Development </t>
  </si>
  <si>
    <t xml:space="preserve">Programming </t>
  </si>
  <si>
    <t>City-wide Programs</t>
  </si>
  <si>
    <t>TOTAL LEADERSHIP</t>
  </si>
  <si>
    <t>Misc. Expenses</t>
  </si>
  <si>
    <t>Software</t>
  </si>
  <si>
    <t>Computers</t>
  </si>
  <si>
    <t>Hardware</t>
  </si>
  <si>
    <t>Law Schools</t>
  </si>
  <si>
    <t>Staff Conferences</t>
  </si>
  <si>
    <t>Hanukkah</t>
  </si>
  <si>
    <t>Purim</t>
  </si>
  <si>
    <t>High Holy Days</t>
  </si>
  <si>
    <t>Insurance</t>
  </si>
  <si>
    <t>Exec Dir</t>
  </si>
  <si>
    <t>HVAC</t>
  </si>
  <si>
    <t>Bookkeeping</t>
  </si>
  <si>
    <t>Alexander Israel</t>
  </si>
  <si>
    <t>Toomim Campus Lunches</t>
  </si>
  <si>
    <t>Herzstein Grad lunches</t>
  </si>
  <si>
    <t>Jewston</t>
  </si>
  <si>
    <t>Salaries</t>
  </si>
  <si>
    <t>Benefits</t>
  </si>
  <si>
    <t>Annual Giving</t>
  </si>
  <si>
    <t>General</t>
  </si>
  <si>
    <t>TOTAL ANNUAL GIVING</t>
  </si>
  <si>
    <t>Travel</t>
  </si>
  <si>
    <t>Search &amp; Transition</t>
  </si>
  <si>
    <t>Pension</t>
  </si>
  <si>
    <t>Israel Fellow</t>
  </si>
  <si>
    <t>Grants and Foundations</t>
  </si>
  <si>
    <t>Lowenstein unrestricted</t>
  </si>
  <si>
    <t>Aaron Forman Trust unrestricted</t>
  </si>
  <si>
    <t>Stolbun Jewston</t>
  </si>
  <si>
    <t>Maurice Amado Fdn unrestricted</t>
  </si>
  <si>
    <t>TOTAL DISBURSEMENTS</t>
  </si>
  <si>
    <t>Hillel International various</t>
  </si>
  <si>
    <t>MTF</t>
  </si>
  <si>
    <t>Rent</t>
  </si>
  <si>
    <t>Solicited Gifts $1,000+</t>
  </si>
  <si>
    <t>Dir U Eng/Dir J Life/Springboard</t>
  </si>
  <si>
    <t>Asst Dir/Dir Jewston</t>
  </si>
  <si>
    <t>Number</t>
  </si>
  <si>
    <t>Kenny</t>
  </si>
  <si>
    <t>Total</t>
  </si>
  <si>
    <t>Salary</t>
  </si>
  <si>
    <t>TOTAL</t>
  </si>
  <si>
    <t>Anticipated Donors</t>
  </si>
  <si>
    <t>Leonard and Prissy Roth</t>
  </si>
  <si>
    <t>Total High Holy Days</t>
  </si>
  <si>
    <t>Carol and Barry Myones</t>
  </si>
  <si>
    <t>Expenditure</t>
  </si>
  <si>
    <t>On the Ground Expenditure</t>
  </si>
  <si>
    <t>Item</t>
  </si>
  <si>
    <t>cost per unit</t>
  </si>
  <si>
    <t>Actual / Total Cost</t>
  </si>
  <si>
    <t>Comments:</t>
  </si>
  <si>
    <t>12 months</t>
  </si>
  <si>
    <t xml:space="preserve">In yellow:based on information given by local Hillel </t>
  </si>
  <si>
    <t>*against bills and payment receipts</t>
  </si>
  <si>
    <t xml:space="preserve"> </t>
  </si>
  <si>
    <t>one-time</t>
  </si>
  <si>
    <t>Apartment furniture</t>
  </si>
  <si>
    <t>As required, according to the Supervisor's Handbook</t>
  </si>
  <si>
    <t>Additional Expenses</t>
  </si>
  <si>
    <t>Israel programming budget</t>
  </si>
  <si>
    <t xml:space="preserve">Non Taxable items </t>
  </si>
  <si>
    <t>Hillel Global Assembley flight and conference</t>
  </si>
  <si>
    <t>SUB TOTAL</t>
  </si>
  <si>
    <t>Tax and additional expenses</t>
  </si>
  <si>
    <t>Israel Tax and Social benefits in Israel</t>
  </si>
  <si>
    <t>USD / ILS  - Salary Adjustment</t>
  </si>
  <si>
    <t>JAFI</t>
  </si>
  <si>
    <t>Local Hillel Due to JAFI</t>
  </si>
  <si>
    <t>Smaller HHD gifts</t>
  </si>
  <si>
    <t>Springboard Fellowship</t>
  </si>
  <si>
    <t>City-wide Programs:Kick-off BBQ</t>
  </si>
  <si>
    <t>Grant Restricted</t>
  </si>
  <si>
    <t>Grant Hillel Int'l</t>
  </si>
  <si>
    <t>Grant Israel</t>
  </si>
  <si>
    <t>Grant MTF</t>
  </si>
  <si>
    <t>Grant Unrestricted</t>
  </si>
  <si>
    <t>TOTAL GRANTS</t>
  </si>
  <si>
    <t>Bill Wilson</t>
  </si>
  <si>
    <t>SFA</t>
  </si>
  <si>
    <t>Utilities expense (electrisity, gas, water, internet/tv, cell phone plan)</t>
  </si>
  <si>
    <t>Lap top / office equipment </t>
  </si>
  <si>
    <t>Sterling Family Foundation</t>
  </si>
  <si>
    <t>Amy Gold</t>
  </si>
  <si>
    <t>Budgeted FY2022</t>
  </si>
  <si>
    <t>Israel Engagement &amp; Programs</t>
  </si>
  <si>
    <t>Health Insurance</t>
  </si>
  <si>
    <t>Does not include MTF income or expenses</t>
  </si>
  <si>
    <t>Car Lease</t>
  </si>
  <si>
    <t>Springboard</t>
  </si>
  <si>
    <t>Designated funds from previous years to be transferred to operations</t>
  </si>
  <si>
    <t>Designated funds donated in previous years</t>
  </si>
  <si>
    <t>Surplus/Deficit</t>
  </si>
  <si>
    <t>This budget is a planning tool. It is not a financial statement.</t>
  </si>
  <si>
    <t>BCBS PPO 825 - S662CHC</t>
  </si>
  <si>
    <t>Hillel's Annual Share (85% employee, 75% family)</t>
  </si>
  <si>
    <t>HGGW</t>
  </si>
  <si>
    <t>Red numbers populate from separate tabs</t>
  </si>
  <si>
    <t>2023 Anticipated Gifts</t>
  </si>
  <si>
    <t>Budget 2023</t>
  </si>
  <si>
    <t>Various (ADL, IAP)</t>
  </si>
  <si>
    <t>Kamin Fdn</t>
  </si>
  <si>
    <t>IAP Comedy for Peace</t>
  </si>
  <si>
    <t>Shaded cells have an accompanying note</t>
  </si>
  <si>
    <t>AUP &amp; 990</t>
  </si>
  <si>
    <t>QJews</t>
  </si>
  <si>
    <t>Surplus</t>
  </si>
  <si>
    <t>Received as of 6/7/22</t>
  </si>
  <si>
    <t>2023 Received</t>
  </si>
  <si>
    <t>2024 Anticipated Gifts</t>
  </si>
  <si>
    <t>Budget 2024</t>
  </si>
  <si>
    <t>Hillel contribution to employee HSA for high deductible. Or $2,500 benefit for not taking insurance.</t>
  </si>
  <si>
    <t>Student Leadership</t>
  </si>
  <si>
    <t>AD</t>
  </si>
  <si>
    <t>Transportation and car related expenses (insuranse, gas, parking, public transportation)</t>
  </si>
  <si>
    <t>Type of Dinner</t>
  </si>
  <si>
    <t>Number of dinners</t>
  </si>
  <si>
    <t>Cost per dinner</t>
  </si>
  <si>
    <t>Undergrad restaurant</t>
  </si>
  <si>
    <t>Number of people</t>
  </si>
  <si>
    <t>Cost per person</t>
  </si>
  <si>
    <t>Jewston catered</t>
  </si>
  <si>
    <t>Undergrad catered on campus or at Hillel</t>
  </si>
  <si>
    <t>Flights</t>
  </si>
  <si>
    <t>Hotel</t>
  </si>
  <si>
    <t>Mileage</t>
  </si>
  <si>
    <t>San Antonio and Dallas</t>
  </si>
  <si>
    <t>Car</t>
  </si>
  <si>
    <t>$75/day for 7 days</t>
  </si>
  <si>
    <t>QJews Salary</t>
  </si>
  <si>
    <t>Received as of 3/24/23</t>
  </si>
  <si>
    <t>per month</t>
  </si>
  <si>
    <t>per year</t>
  </si>
  <si>
    <t>MTF carryover from 2023</t>
  </si>
  <si>
    <t>2024 Gifts as of 11/21/23</t>
  </si>
  <si>
    <t>2025 Anticipated Gifts</t>
  </si>
  <si>
    <t>Budget 2025</t>
  </si>
  <si>
    <t>2025 Total Monthly Premium</t>
  </si>
  <si>
    <t>2025 Total Annual Premium</t>
  </si>
  <si>
    <t>Received as of 3/12/24</t>
  </si>
  <si>
    <t>SHSU</t>
  </si>
  <si>
    <t>Shabbat Hosting Lab</t>
  </si>
  <si>
    <t>Jewish Learning Fellowship</t>
  </si>
  <si>
    <t>Development Subscriptions</t>
  </si>
  <si>
    <t>Beenverified</t>
  </si>
  <si>
    <t>Constant Contact</t>
  </si>
  <si>
    <t>Zoom</t>
  </si>
  <si>
    <t>Wix</t>
  </si>
  <si>
    <t>LGL</t>
  </si>
  <si>
    <t>800050/60</t>
  </si>
  <si>
    <t>Remote Work Stipend</t>
  </si>
  <si>
    <t>$80/month for 3 employees</t>
  </si>
  <si>
    <t>Immersive Israel Experiences</t>
  </si>
  <si>
    <t>$1,150 piano rental plus musicians at $200/service.</t>
  </si>
  <si>
    <t>Religious Org Package</t>
  </si>
  <si>
    <t>Participant Accident</t>
  </si>
  <si>
    <t>Crime Protection</t>
  </si>
  <si>
    <t>Flexi Plus Five</t>
  </si>
  <si>
    <t>Religious Org Umbrella</t>
  </si>
  <si>
    <t>Current Policy Total</t>
  </si>
  <si>
    <t>Medical Center</t>
  </si>
  <si>
    <t>3 shsu, 3 sfa, 7 UHRice each semester</t>
  </si>
  <si>
    <t>Finger-Hoffer Shabbat</t>
  </si>
  <si>
    <t>Operations Interest Income</t>
  </si>
  <si>
    <t>Remaining from Alexander DC Trip</t>
  </si>
  <si>
    <t>Assumes 46 weeks, 6 hours/week, $25/hour</t>
  </si>
  <si>
    <t>Federation Rice Interfaith Intern</t>
  </si>
  <si>
    <t>2024 unrestricted gifts remaining (set aside and unspent)</t>
  </si>
  <si>
    <t>Aaron Forman Trust (11/7/23)</t>
  </si>
  <si>
    <t>Local Hillel Participation in the Israel Fellow Program for FY25</t>
  </si>
  <si>
    <t>JAFI Expenses</t>
  </si>
  <si>
    <t>Houston Hillel total</t>
  </si>
  <si>
    <t>Includes Asst Director and Springboard Fellow.</t>
  </si>
  <si>
    <t>Vision</t>
  </si>
  <si>
    <t>Dental</t>
  </si>
  <si>
    <t>Hillel's annual cost</t>
  </si>
  <si>
    <t>Employee share of premium</t>
  </si>
  <si>
    <t>Per pay period deduction</t>
  </si>
  <si>
    <t>($17,800 through HGGW website)</t>
  </si>
  <si>
    <t>2026 Health Insurance costs</t>
  </si>
  <si>
    <t>Houston Hillel High Holy Day Pyramid for 2026 Budget</t>
  </si>
  <si>
    <t>2025 EOY Projection</t>
  </si>
  <si>
    <t>Proposed 2026 Budget</t>
  </si>
  <si>
    <t>Personnel</t>
  </si>
  <si>
    <t>TOTAL PERSONNEL EX</t>
  </si>
  <si>
    <t>TOTAL PROGRAMMING EXPENSES</t>
  </si>
  <si>
    <t>Facilities</t>
  </si>
  <si>
    <t>UH Lounge</t>
  </si>
  <si>
    <t>Grants</t>
  </si>
  <si>
    <t>Jewish Federation of Greater Houston</t>
  </si>
  <si>
    <t>Restricted</t>
  </si>
  <si>
    <t>Hillel Int'l</t>
  </si>
  <si>
    <t>Israel</t>
  </si>
  <si>
    <t>Unrestricted</t>
  </si>
  <si>
    <t>Pesach Food and Misc</t>
  </si>
  <si>
    <t>Dev &amp; Marketing Professional</t>
  </si>
  <si>
    <t>TOTAL ANNUAL HILLEL COST</t>
  </si>
  <si>
    <t>2026 Total Monthly Premium (2025+10%)</t>
  </si>
  <si>
    <t>2026 Total Annual Premium (2025+10%)</t>
  </si>
  <si>
    <t>2025 Actual</t>
  </si>
  <si>
    <t>Actual 2025</t>
  </si>
  <si>
    <t>Karolina Adam and John Dickerson</t>
  </si>
  <si>
    <t>2026 Budgeted Gifts</t>
  </si>
  <si>
    <t>Interns</t>
  </si>
  <si>
    <t>Stipends</t>
  </si>
  <si>
    <t>Programs</t>
  </si>
  <si>
    <t>Intern Leadership</t>
  </si>
  <si>
    <t># of Interns</t>
  </si>
  <si>
    <t>$ per Intern</t>
  </si>
  <si>
    <t>Rice Hillel Club Fund</t>
  </si>
  <si>
    <t>Budget 2026</t>
  </si>
  <si>
    <t>Evernote</t>
  </si>
  <si>
    <t>Rich Rice Interns</t>
  </si>
  <si>
    <t>Remaining from Alexander Israel Programming Grant</t>
  </si>
  <si>
    <t>Live Oak Bank 4% interest for operating reserve. Reinvested in operating reserve unless needed for operations.</t>
  </si>
  <si>
    <t>Houston Hillel Operations Budget 2026</t>
  </si>
  <si>
    <t>Does not include capital income or expenses</t>
  </si>
  <si>
    <t>See Misc Expense tab for detail.</t>
  </si>
  <si>
    <t>High Holy Day revenue has declined in recent years. Some major HHD gifts were transferred to Solicited Gifts.</t>
  </si>
  <si>
    <t>Transfer from capital revenue for ED salary</t>
  </si>
  <si>
    <t>Transfer</t>
  </si>
  <si>
    <t>Increase in Intern expenses is related to Rich and Wolff donations for this purpose.</t>
  </si>
  <si>
    <t>Transfer from Reserve for Dev professional</t>
  </si>
  <si>
    <t>4 @ $400 each</t>
  </si>
  <si>
    <t>8 nights @ $250 per night</t>
  </si>
  <si>
    <t>2025 unrestricted gifts remaining (set aside and unspent)</t>
  </si>
  <si>
    <t>2026 w/ Construction starting Jan 1</t>
  </si>
  <si>
    <t>Red cells are construction reductions</t>
  </si>
  <si>
    <t>MTF carryover from 2025</t>
  </si>
  <si>
    <t>Now includes End of Calendar Year Letter</t>
  </si>
  <si>
    <t>Transfer from capital revenue for ED salary. Amount is equal to 1/3 of professional time.</t>
  </si>
  <si>
    <t>Assumes a 10% premium increase over current annual premium. Policy renews in November. Current policy does not include wind.</t>
  </si>
  <si>
    <t> Israel Fellow Full Budget FY26</t>
  </si>
  <si>
    <t>Hillel of Houston 3rd Year Shaliach</t>
  </si>
  <si>
    <t>Hourly parking (and UH permit for Kenny). Annual permits at for Rice and UH equally expensive and less convenient ($3,400 UH, $2,600 Rice).</t>
  </si>
  <si>
    <t>New Israel Fellow and Springboard Fellow starting summer 2026.</t>
  </si>
  <si>
    <t>City-wide</t>
  </si>
  <si>
    <t>New account for UH Lounge capital expenses.</t>
  </si>
  <si>
    <t>StreetLights plans to continue month to month through mid-2026. Includes additional $500/month beginning April 2025.</t>
  </si>
  <si>
    <t>2025 Actual 3/31/25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</si>
</sst>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??_ ;_ @_ "/>
    <numFmt numFmtId="165" formatCode="&quot;$&quot;#,##0"/>
  </numFmts>
  <fonts count="36" x14ac:knownFonts="1"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u/>
      <sz val="10"/>
      <color rgb="FF000000"/>
      <name val="Arial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00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3" fontId="10" fillId="0" borderId="0" xfId="0" applyNumberFormat="1" applyFont="1"/>
    <xf numFmtId="0" fontId="11" fillId="0" borderId="0" xfId="0" applyFont="1" applyAlignment="1">
      <alignment wrapText="1"/>
    </xf>
    <xf numFmtId="3" fontId="12" fillId="0" borderId="0" xfId="0" applyNumberFormat="1" applyFont="1"/>
    <xf numFmtId="0" fontId="0" fillId="0" borderId="0" xfId="0" applyAlignment="1">
      <alignment horizontal="center"/>
    </xf>
    <xf numFmtId="3" fontId="16" fillId="0" borderId="0" xfId="0" applyNumberFormat="1" applyFont="1"/>
    <xf numFmtId="0" fontId="0" fillId="0" borderId="0" xfId="0" applyAlignment="1">
      <alignment horizontal="right"/>
    </xf>
    <xf numFmtId="0" fontId="18" fillId="0" borderId="0" xfId="0" applyFont="1"/>
    <xf numFmtId="0" fontId="0" fillId="0" borderId="0" xfId="0" applyAlignment="1">
      <alignment horizontal="left"/>
    </xf>
    <xf numFmtId="0" fontId="23" fillId="5" borderId="0" xfId="0" applyFont="1" applyFill="1"/>
    <xf numFmtId="0" fontId="21" fillId="5" borderId="0" xfId="0" applyFont="1" applyFill="1" applyAlignment="1">
      <alignment horizontal="center"/>
    </xf>
    <xf numFmtId="0" fontId="0" fillId="6" borderId="0" xfId="0" applyFill="1"/>
    <xf numFmtId="0" fontId="2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left"/>
    </xf>
    <xf numFmtId="6" fontId="25" fillId="2" borderId="2" xfId="0" applyNumberFormat="1" applyFont="1" applyFill="1" applyBorder="1"/>
    <xf numFmtId="0" fontId="24" fillId="2" borderId="0" xfId="0" applyFont="1" applyFill="1" applyAlignment="1">
      <alignment horizontal="center"/>
    </xf>
    <xf numFmtId="0" fontId="24" fillId="0" borderId="0" xfId="0" applyFont="1"/>
    <xf numFmtId="0" fontId="0" fillId="0" borderId="2" xfId="0" applyBorder="1" applyAlignment="1">
      <alignment wrapText="1"/>
    </xf>
    <xf numFmtId="6" fontId="0" fillId="2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6" fontId="0" fillId="2" borderId="3" xfId="0" applyNumberFormat="1" applyFill="1" applyBorder="1"/>
    <xf numFmtId="0" fontId="0" fillId="0" borderId="4" xfId="0" applyBorder="1"/>
    <xf numFmtId="6" fontId="0" fillId="6" borderId="2" xfId="0" applyNumberFormat="1" applyFill="1" applyBorder="1" applyAlignment="1">
      <alignment horizontal="left"/>
    </xf>
    <xf numFmtId="6" fontId="25" fillId="2" borderId="3" xfId="0" applyNumberFormat="1" applyFont="1" applyFill="1" applyBorder="1"/>
    <xf numFmtId="0" fontId="0" fillId="2" borderId="2" xfId="0" applyFill="1" applyBorder="1" applyAlignment="1">
      <alignment horizontal="left"/>
    </xf>
    <xf numFmtId="0" fontId="0" fillId="6" borderId="2" xfId="0" applyFill="1" applyBorder="1"/>
    <xf numFmtId="0" fontId="0" fillId="6" borderId="2" xfId="0" applyFill="1" applyBorder="1" applyAlignment="1">
      <alignment horizontal="left"/>
    </xf>
    <xf numFmtId="6" fontId="0" fillId="6" borderId="3" xfId="0" applyNumberFormat="1" applyFill="1" applyBorder="1"/>
    <xf numFmtId="0" fontId="0" fillId="0" borderId="4" xfId="0" applyBorder="1" applyAlignment="1">
      <alignment horizontal="left"/>
    </xf>
    <xf numFmtId="6" fontId="24" fillId="7" borderId="2" xfId="0" applyNumberFormat="1" applyFont="1" applyFill="1" applyBorder="1" applyAlignment="1">
      <alignment horizontal="left"/>
    </xf>
    <xf numFmtId="0" fontId="24" fillId="6" borderId="0" xfId="0" applyFont="1" applyFill="1"/>
    <xf numFmtId="6" fontId="24" fillId="6" borderId="0" xfId="0" applyNumberFormat="1" applyFont="1" applyFill="1" applyAlignment="1">
      <alignment horizontal="left"/>
    </xf>
    <xf numFmtId="0" fontId="24" fillId="6" borderId="0" xfId="0" applyFont="1" applyFill="1" applyAlignment="1">
      <alignment horizontal="left"/>
    </xf>
    <xf numFmtId="164" fontId="24" fillId="6" borderId="0" xfId="26" applyNumberFormat="1" applyFont="1" applyFill="1"/>
    <xf numFmtId="0" fontId="24" fillId="5" borderId="0" xfId="0" applyFont="1" applyFill="1" applyAlignment="1">
      <alignment horizontal="left"/>
    </xf>
    <xf numFmtId="0" fontId="24" fillId="5" borderId="0" xfId="0" applyFont="1" applyFill="1"/>
    <xf numFmtId="0" fontId="0" fillId="6" borderId="1" xfId="0" applyFill="1" applyBorder="1" applyAlignment="1">
      <alignment wrapText="1"/>
    </xf>
    <xf numFmtId="6" fontId="26" fillId="6" borderId="1" xfId="0" applyNumberFormat="1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8" fontId="27" fillId="0" borderId="4" xfId="0" applyNumberFormat="1" applyFont="1" applyBorder="1" applyAlignment="1">
      <alignment horizontal="left"/>
    </xf>
    <xf numFmtId="0" fontId="0" fillId="0" borderId="0" xfId="0" applyAlignment="1">
      <alignment readingOrder="2"/>
    </xf>
    <xf numFmtId="165" fontId="0" fillId="0" borderId="2" xfId="0" applyNumberFormat="1" applyBorder="1" applyAlignment="1">
      <alignment horizontal="left"/>
    </xf>
    <xf numFmtId="6" fontId="25" fillId="0" borderId="3" xfId="0" applyNumberFormat="1" applyFont="1" applyBorder="1"/>
    <xf numFmtId="164" fontId="0" fillId="0" borderId="0" xfId="26" applyNumberFormat="1" applyFont="1"/>
    <xf numFmtId="6" fontId="0" fillId="0" borderId="2" xfId="0" applyNumberForma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8" fillId="0" borderId="0" xfId="0" applyFont="1"/>
    <xf numFmtId="6" fontId="24" fillId="7" borderId="2" xfId="0" applyNumberFormat="1" applyFont="1" applyFill="1" applyBorder="1" applyAlignment="1">
      <alignment horizontal="right"/>
    </xf>
    <xf numFmtId="6" fontId="24" fillId="7" borderId="3" xfId="0" applyNumberFormat="1" applyFont="1" applyFill="1" applyBorder="1" applyAlignment="1">
      <alignment horizontal="right"/>
    </xf>
    <xf numFmtId="6" fontId="0" fillId="0" borderId="0" xfId="0" applyNumberFormat="1"/>
    <xf numFmtId="0" fontId="4" fillId="0" borderId="0" xfId="0" applyFont="1"/>
    <xf numFmtId="0" fontId="20" fillId="5" borderId="9" xfId="0" applyFont="1" applyFill="1" applyBorder="1" applyAlignment="1">
      <alignment horizontal="left" wrapText="1"/>
    </xf>
    <xf numFmtId="165" fontId="20" fillId="5" borderId="9" xfId="27" applyNumberFormat="1" applyFont="1" applyFill="1" applyBorder="1" applyAlignment="1">
      <alignment horizontal="right"/>
    </xf>
    <xf numFmtId="0" fontId="0" fillId="0" borderId="8" xfId="0" applyBorder="1"/>
    <xf numFmtId="3" fontId="6" fillId="0" borderId="0" xfId="0" applyNumberFormat="1" applyFon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left" wrapText="1"/>
    </xf>
    <xf numFmtId="3" fontId="29" fillId="0" borderId="0" xfId="0" applyNumberFormat="1" applyFont="1"/>
    <xf numFmtId="0" fontId="0" fillId="0" borderId="0" xfId="0" applyAlignment="1">
      <alignment wrapText="1"/>
    </xf>
    <xf numFmtId="3" fontId="30" fillId="0" borderId="0" xfId="0" applyNumberFormat="1" applyFont="1"/>
    <xf numFmtId="0" fontId="31" fillId="0" borderId="0" xfId="0" applyFont="1" applyAlignment="1">
      <alignment horizontal="left"/>
    </xf>
    <xf numFmtId="0" fontId="6" fillId="0" borderId="8" xfId="0" applyFont="1" applyBorder="1"/>
    <xf numFmtId="3" fontId="0" fillId="0" borderId="8" xfId="0" applyNumberFormat="1" applyBorder="1"/>
    <xf numFmtId="0" fontId="33" fillId="0" borderId="0" xfId="0" applyFont="1"/>
    <xf numFmtId="0" fontId="32" fillId="0" borderId="0" xfId="0" applyFont="1"/>
    <xf numFmtId="6" fontId="25" fillId="8" borderId="2" xfId="0" applyNumberFormat="1" applyFont="1" applyFill="1" applyBorder="1" applyAlignment="1">
      <alignment horizontal="left"/>
    </xf>
    <xf numFmtId="6" fontId="28" fillId="8" borderId="2" xfId="0" applyNumberFormat="1" applyFont="1" applyFill="1" applyBorder="1" applyAlignment="1">
      <alignment horizontal="left"/>
    </xf>
    <xf numFmtId="6" fontId="25" fillId="9" borderId="6" xfId="0" applyNumberFormat="1" applyFont="1" applyFill="1" applyBorder="1"/>
    <xf numFmtId="4" fontId="0" fillId="0" borderId="0" xfId="0" applyNumberFormat="1"/>
    <xf numFmtId="0" fontId="0" fillId="0" borderId="4" xfId="0" applyBorder="1" applyAlignment="1">
      <alignment wrapText="1"/>
    </xf>
    <xf numFmtId="4" fontId="0" fillId="0" borderId="4" xfId="0" applyNumberFormat="1" applyBorder="1"/>
    <xf numFmtId="3" fontId="0" fillId="0" borderId="0" xfId="0" applyNumberFormat="1" applyAlignment="1">
      <alignment wrapText="1"/>
    </xf>
    <xf numFmtId="0" fontId="16" fillId="0" borderId="0" xfId="0" applyFont="1"/>
    <xf numFmtId="1" fontId="0" fillId="0" borderId="0" xfId="0" applyNumberFormat="1"/>
    <xf numFmtId="3" fontId="0" fillId="10" borderId="0" xfId="0" applyNumberFormat="1" applyFill="1"/>
    <xf numFmtId="3" fontId="0" fillId="5" borderId="0" xfId="0" applyNumberFormat="1" applyFill="1"/>
    <xf numFmtId="3" fontId="7" fillId="0" borderId="0" xfId="0" applyNumberFormat="1" applyFont="1"/>
    <xf numFmtId="3" fontId="33" fillId="0" borderId="0" xfId="0" applyNumberFormat="1" applyFont="1"/>
    <xf numFmtId="3" fontId="19" fillId="0" borderId="0" xfId="0" applyNumberFormat="1" applyFont="1"/>
    <xf numFmtId="3" fontId="0" fillId="0" borderId="0" xfId="0" applyNumberFormat="1" applyAlignment="1">
      <alignment horizontal="center" wrapText="1"/>
    </xf>
    <xf numFmtId="10" fontId="6" fillId="0" borderId="0" xfId="0" applyNumberFormat="1" applyFont="1"/>
    <xf numFmtId="0" fontId="34" fillId="0" borderId="0" xfId="0" applyFont="1"/>
    <xf numFmtId="0" fontId="2" fillId="0" borderId="4" xfId="0" applyFont="1" applyBorder="1"/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3" fontId="19" fillId="0" borderId="0" xfId="0" applyNumberFormat="1" applyFont="1" applyAlignment="1">
      <alignment horizontal="center" wrapText="1"/>
    </xf>
    <xf numFmtId="3" fontId="35" fillId="0" borderId="0" xfId="0" applyNumberFormat="1" applyFont="1"/>
    <xf numFmtId="3" fontId="19" fillId="0" borderId="8" xfId="0" applyNumberFormat="1" applyFont="1" applyBorder="1"/>
    <xf numFmtId="10" fontId="35" fillId="0" borderId="0" xfId="0" applyNumberFormat="1" applyFont="1"/>
    <xf numFmtId="0" fontId="2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5" fontId="20" fillId="0" borderId="0" xfId="27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4" fontId="7" fillId="0" borderId="0" xfId="0" applyNumberFormat="1" applyFont="1"/>
    <xf numFmtId="3" fontId="0" fillId="0" borderId="8" xfId="0" applyNumberForma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11" borderId="0" xfId="0" applyFill="1"/>
    <xf numFmtId="0" fontId="0" fillId="10" borderId="0" xfId="0" applyFill="1"/>
    <xf numFmtId="0" fontId="0" fillId="12" borderId="0" xfId="0" applyFill="1"/>
    <xf numFmtId="3" fontId="19" fillId="12" borderId="0" xfId="0" applyNumberFormat="1" applyFont="1" applyFill="1"/>
    <xf numFmtId="3" fontId="0" fillId="12" borderId="0" xfId="0" applyNumberFormat="1" applyFill="1"/>
    <xf numFmtId="3" fontId="0" fillId="13" borderId="0" xfId="0" applyNumberFormat="1" applyFill="1"/>
    <xf numFmtId="0" fontId="0" fillId="13" borderId="0" xfId="0" applyFill="1"/>
    <xf numFmtId="3" fontId="5" fillId="0" borderId="0" xfId="0" applyNumberFormat="1" applyFont="1"/>
    <xf numFmtId="0" fontId="5" fillId="0" borderId="0" xfId="0" applyFont="1"/>
    <xf numFmtId="3" fontId="16" fillId="12" borderId="0" xfId="0" applyNumberFormat="1" applyFont="1" applyFill="1"/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6" fontId="0" fillId="6" borderId="3" xfId="0" applyNumberFormat="1" applyFill="1" applyBorder="1" applyAlignment="1">
      <alignment horizontal="left" wrapText="1"/>
    </xf>
    <xf numFmtId="6" fontId="0" fillId="6" borderId="5" xfId="0" applyNumberFormat="1" applyFill="1" applyBorder="1" applyAlignment="1">
      <alignment horizontal="left" wrapText="1"/>
    </xf>
  </cellXfs>
  <cellStyles count="28">
    <cellStyle name="Comma" xfId="26" builtinId="3"/>
    <cellStyle name="Currency" xfId="27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1" xr:uid="{00000000-0005-0000-0000-00001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nnyweiss/Library/CloudStorage/GoogleDrive-kweiss@houstonhillel.org/My%20Drive/Hillel/Budget%20Financial/FY2026/Hillel%20FY26%20Budget.xlsx" TargetMode="External"/><Relationship Id="rId1" Type="http://schemas.openxmlformats.org/officeDocument/2006/relationships/externalLinkPath" Target="Hillel%20FY26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Ops Detail wo MTF"/>
      <sheetName val="Notes"/>
      <sheetName val="Misc Expense"/>
      <sheetName val="Personnel"/>
      <sheetName val="Health Ins"/>
      <sheetName val="Israel Fellow 25"/>
      <sheetName val="Grants Foundations"/>
      <sheetName val="Solicited Gifts"/>
      <sheetName val="HHD"/>
      <sheetName val="Designated"/>
    </sheetNames>
    <sheetDataSet>
      <sheetData sheetId="0" refreshError="1"/>
      <sheetData sheetId="1" refreshError="1"/>
      <sheetData sheetId="2">
        <row r="7">
          <cell r="G7">
            <v>14400</v>
          </cell>
        </row>
        <row r="15">
          <cell r="G15">
            <v>4625</v>
          </cell>
        </row>
        <row r="25">
          <cell r="E25">
            <v>3313</v>
          </cell>
        </row>
        <row r="29">
          <cell r="F29">
            <v>6000</v>
          </cell>
        </row>
        <row r="30">
          <cell r="F30">
            <v>4500</v>
          </cell>
        </row>
        <row r="31">
          <cell r="F31">
            <v>900</v>
          </cell>
        </row>
      </sheetData>
      <sheetData sheetId="3">
        <row r="8">
          <cell r="P8">
            <v>298000</v>
          </cell>
        </row>
        <row r="14">
          <cell r="P14">
            <v>23755.75</v>
          </cell>
        </row>
        <row r="16">
          <cell r="P16">
            <v>23180</v>
          </cell>
        </row>
      </sheetData>
      <sheetData sheetId="4">
        <row r="19">
          <cell r="J19">
            <v>65240.03</v>
          </cell>
        </row>
      </sheetData>
      <sheetData sheetId="5">
        <row r="7">
          <cell r="D7">
            <v>18600</v>
          </cell>
        </row>
        <row r="8">
          <cell r="D8">
            <v>4500</v>
          </cell>
        </row>
        <row r="9">
          <cell r="D9">
            <v>4944</v>
          </cell>
        </row>
        <row r="10">
          <cell r="D10">
            <v>5100</v>
          </cell>
        </row>
        <row r="16">
          <cell r="D16">
            <v>14000</v>
          </cell>
        </row>
      </sheetData>
      <sheetData sheetId="6">
        <row r="8">
          <cell r="N8">
            <v>45000</v>
          </cell>
        </row>
        <row r="12">
          <cell r="N12">
            <v>32000</v>
          </cell>
        </row>
        <row r="16">
          <cell r="N16">
            <v>45500</v>
          </cell>
        </row>
        <row r="18">
          <cell r="N18">
            <v>12000</v>
          </cell>
        </row>
        <row r="20">
          <cell r="N20">
            <v>72200</v>
          </cell>
        </row>
        <row r="28">
          <cell r="N28">
            <v>68300</v>
          </cell>
        </row>
      </sheetData>
      <sheetData sheetId="7">
        <row r="72">
          <cell r="H72">
            <v>207500</v>
          </cell>
        </row>
      </sheetData>
      <sheetData sheetId="8">
        <row r="13">
          <cell r="I13">
            <v>10700</v>
          </cell>
        </row>
      </sheetData>
      <sheetData sheetId="9">
        <row r="25">
          <cell r="D25">
            <v>79326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7174-EC66-1041-B248-0CBB70C94CE9}">
  <dimension ref="A1:R158"/>
  <sheetViews>
    <sheetView tabSelected="1" topLeftCell="B132" zoomScale="130" zoomScaleNormal="130" workbookViewId="0">
      <selection activeCell="F143" sqref="F143"/>
    </sheetView>
  </sheetViews>
  <sheetFormatPr baseColWidth="10" defaultRowHeight="13" x14ac:dyDescent="0.15"/>
  <cols>
    <col min="1" max="1" width="3.33203125" customWidth="1"/>
    <col min="3" max="3" width="3.33203125" customWidth="1"/>
    <col min="8" max="9" width="3.33203125" customWidth="1"/>
    <col min="11" max="11" width="3.33203125" customWidth="1"/>
    <col min="13" max="13" width="3.33203125" customWidth="1"/>
    <col min="15" max="15" width="3.33203125" customWidth="1"/>
    <col min="17" max="17" width="3.33203125" customWidth="1"/>
  </cols>
  <sheetData>
    <row r="1" spans="1:18" ht="20" x14ac:dyDescent="0.2">
      <c r="A1" s="3"/>
      <c r="B1" s="3"/>
      <c r="C1" s="3"/>
      <c r="D1" s="4" t="s">
        <v>273</v>
      </c>
      <c r="E1" s="3"/>
      <c r="F1" s="3"/>
      <c r="G1" s="3"/>
      <c r="H1" s="4"/>
      <c r="I1" s="3"/>
      <c r="J1" s="3"/>
      <c r="K1" s="73" t="s">
        <v>145</v>
      </c>
      <c r="L1" s="85"/>
      <c r="M1" s="3"/>
      <c r="N1" s="85"/>
      <c r="O1" s="3"/>
      <c r="P1" s="85"/>
      <c r="Q1" s="3"/>
      <c r="R1" s="3"/>
    </row>
    <row r="2" spans="1:18" ht="16" x14ac:dyDescent="0.2">
      <c r="A2" s="72"/>
      <c r="B2" s="72"/>
      <c r="C2" s="72"/>
      <c r="D2" s="126" t="s">
        <v>151</v>
      </c>
      <c r="E2" s="126"/>
      <c r="F2" s="126"/>
      <c r="G2" s="126"/>
      <c r="H2" s="126"/>
      <c r="I2" s="126"/>
      <c r="J2" s="126"/>
      <c r="K2" s="73" t="s">
        <v>274</v>
      </c>
      <c r="L2" s="86"/>
      <c r="M2" s="72"/>
      <c r="N2" s="86"/>
      <c r="O2" s="72"/>
      <c r="P2" s="86"/>
      <c r="Q2" s="72"/>
      <c r="R2" s="72"/>
    </row>
    <row r="3" spans="1:18" x14ac:dyDescent="0.15">
      <c r="D3" s="81" t="s">
        <v>155</v>
      </c>
      <c r="E3" s="13"/>
      <c r="F3" s="13"/>
      <c r="G3" s="13"/>
      <c r="H3" s="13"/>
      <c r="I3" s="117" t="s">
        <v>161</v>
      </c>
      <c r="J3" s="118"/>
      <c r="K3" s="117"/>
      <c r="L3" s="119"/>
      <c r="M3" s="115"/>
      <c r="N3" s="120" t="s">
        <v>285</v>
      </c>
      <c r="O3" s="121"/>
      <c r="P3" s="120"/>
      <c r="Q3" s="116"/>
    </row>
    <row r="4" spans="1:18" ht="56" x14ac:dyDescent="0.15">
      <c r="A4" s="9"/>
      <c r="B4" s="9" t="s">
        <v>95</v>
      </c>
      <c r="C4" s="9"/>
      <c r="D4" s="5"/>
      <c r="E4" s="5"/>
      <c r="F4" s="5"/>
      <c r="G4" s="9"/>
      <c r="H4" s="9"/>
      <c r="I4" s="64"/>
      <c r="J4" s="103" t="s">
        <v>194</v>
      </c>
      <c r="K4" s="64"/>
      <c r="L4" s="88" t="s">
        <v>297</v>
      </c>
      <c r="M4" s="64"/>
      <c r="N4" s="88" t="s">
        <v>239</v>
      </c>
      <c r="O4" s="64"/>
      <c r="P4" s="88" t="s">
        <v>240</v>
      </c>
      <c r="Q4" s="64"/>
      <c r="R4" s="64" t="s">
        <v>284</v>
      </c>
    </row>
    <row r="5" spans="1:18" x14ac:dyDescent="0.15">
      <c r="A5" s="9"/>
      <c r="D5" s="2" t="s">
        <v>6</v>
      </c>
      <c r="E5" s="122"/>
      <c r="F5" s="122"/>
      <c r="G5" s="122"/>
      <c r="H5" s="122"/>
      <c r="J5" s="87"/>
      <c r="L5" s="1"/>
      <c r="N5" s="1"/>
      <c r="P5" s="1"/>
      <c r="R5" s="1"/>
    </row>
    <row r="6" spans="1:18" x14ac:dyDescent="0.15">
      <c r="A6" s="9"/>
      <c r="B6">
        <v>43000</v>
      </c>
      <c r="D6" t="s">
        <v>76</v>
      </c>
      <c r="E6" s="122"/>
      <c r="F6" s="122"/>
      <c r="G6" s="122"/>
      <c r="H6" s="122"/>
      <c r="J6" s="87"/>
      <c r="L6" s="1"/>
      <c r="N6" s="1"/>
      <c r="P6" s="1"/>
      <c r="R6" s="1"/>
    </row>
    <row r="7" spans="1:18" x14ac:dyDescent="0.15">
      <c r="A7" s="9"/>
      <c r="B7">
        <v>43015</v>
      </c>
      <c r="D7" s="123"/>
      <c r="E7" s="1" t="s">
        <v>77</v>
      </c>
      <c r="F7" s="122"/>
      <c r="G7" s="122"/>
      <c r="H7" s="122"/>
      <c r="J7" s="87">
        <v>19000</v>
      </c>
      <c r="L7" s="1">
        <v>36088</v>
      </c>
      <c r="N7" s="1">
        <v>40000</v>
      </c>
      <c r="P7" s="119">
        <v>40000</v>
      </c>
      <c r="R7" s="1">
        <f>P7</f>
        <v>40000</v>
      </c>
    </row>
    <row r="8" spans="1:18" x14ac:dyDescent="0.15">
      <c r="A8" s="9"/>
      <c r="B8">
        <v>43020</v>
      </c>
      <c r="D8" s="123"/>
      <c r="E8" s="1" t="s">
        <v>65</v>
      </c>
      <c r="F8" s="122"/>
      <c r="G8" s="122"/>
      <c r="H8" s="122"/>
      <c r="J8" s="87">
        <v>18000</v>
      </c>
      <c r="L8" s="1">
        <v>13667</v>
      </c>
      <c r="N8" s="1">
        <v>13900</v>
      </c>
      <c r="P8" s="124">
        <f>[1]HHD!I13</f>
        <v>10700</v>
      </c>
      <c r="R8" s="10">
        <f t="shared" ref="R8:R21" si="0">P8</f>
        <v>10700</v>
      </c>
    </row>
    <row r="9" spans="1:18" x14ac:dyDescent="0.15">
      <c r="A9" s="9"/>
      <c r="B9">
        <v>43010</v>
      </c>
      <c r="D9" s="123"/>
      <c r="E9" s="1" t="s">
        <v>15</v>
      </c>
      <c r="F9" s="122"/>
      <c r="G9" s="122"/>
      <c r="H9" s="122"/>
      <c r="J9" s="87">
        <v>10000</v>
      </c>
      <c r="L9" s="1">
        <v>0</v>
      </c>
      <c r="N9" s="1">
        <v>0</v>
      </c>
      <c r="P9" s="1">
        <v>0</v>
      </c>
      <c r="R9" s="1">
        <f t="shared" si="0"/>
        <v>0</v>
      </c>
    </row>
    <row r="10" spans="1:18" x14ac:dyDescent="0.15">
      <c r="A10" s="9"/>
      <c r="B10">
        <v>43040</v>
      </c>
      <c r="D10" s="123"/>
      <c r="E10" s="1" t="s">
        <v>16</v>
      </c>
      <c r="F10" s="122"/>
      <c r="G10" s="122"/>
      <c r="H10" s="122"/>
      <c r="J10" s="87">
        <v>15000</v>
      </c>
      <c r="L10" s="1">
        <v>0</v>
      </c>
      <c r="N10" s="1">
        <v>13000</v>
      </c>
      <c r="P10" s="1">
        <v>13000</v>
      </c>
      <c r="R10" s="1">
        <f t="shared" si="0"/>
        <v>13000</v>
      </c>
    </row>
    <row r="11" spans="1:18" x14ac:dyDescent="0.15">
      <c r="A11" s="9"/>
      <c r="B11">
        <v>43035</v>
      </c>
      <c r="D11" s="123"/>
      <c r="E11" s="1" t="s">
        <v>92</v>
      </c>
      <c r="F11" s="122"/>
      <c r="G11" s="122"/>
      <c r="H11" s="122"/>
      <c r="J11" s="87">
        <v>200400</v>
      </c>
      <c r="L11" s="1">
        <v>128915</v>
      </c>
      <c r="N11" s="1">
        <v>200000</v>
      </c>
      <c r="P11" s="10">
        <f>'[1]Solicited Gifts'!H72</f>
        <v>207500</v>
      </c>
      <c r="R11" s="10">
        <f t="shared" si="0"/>
        <v>207500</v>
      </c>
    </row>
    <row r="12" spans="1:18" x14ac:dyDescent="0.15">
      <c r="A12" s="9"/>
      <c r="D12" s="1" t="s">
        <v>78</v>
      </c>
      <c r="F12" s="122"/>
      <c r="G12" s="122"/>
      <c r="H12" s="122"/>
      <c r="J12" s="87">
        <v>267400</v>
      </c>
      <c r="L12" s="1">
        <f>SUM(L7:L11)</f>
        <v>178670</v>
      </c>
      <c r="N12" s="1">
        <f>SUM(N7:N11)</f>
        <v>266900</v>
      </c>
      <c r="P12" s="1">
        <f>SUM(P7:P11)</f>
        <v>271200</v>
      </c>
      <c r="R12" s="1">
        <f t="shared" si="0"/>
        <v>271200</v>
      </c>
    </row>
    <row r="13" spans="1:18" x14ac:dyDescent="0.15">
      <c r="A13" s="9"/>
      <c r="D13" s="123"/>
      <c r="E13" s="122"/>
      <c r="F13" s="122"/>
      <c r="G13" s="122"/>
      <c r="H13" s="122"/>
      <c r="J13" s="87"/>
      <c r="L13" s="1"/>
      <c r="N13" s="1"/>
      <c r="P13" s="1"/>
      <c r="R13" s="1"/>
    </row>
    <row r="14" spans="1:18" x14ac:dyDescent="0.15">
      <c r="A14" s="9"/>
      <c r="D14" t="s">
        <v>246</v>
      </c>
      <c r="E14" s="122"/>
      <c r="F14" s="122"/>
      <c r="G14" s="122"/>
      <c r="H14" s="122"/>
      <c r="J14" s="87"/>
      <c r="L14" s="1"/>
      <c r="N14" s="1"/>
      <c r="P14" s="1"/>
      <c r="R14" s="1"/>
    </row>
    <row r="15" spans="1:18" x14ac:dyDescent="0.15">
      <c r="A15" s="9"/>
      <c r="B15">
        <v>42025</v>
      </c>
      <c r="E15" t="s">
        <v>247</v>
      </c>
      <c r="F15" s="122"/>
      <c r="G15" s="122"/>
      <c r="H15" s="122"/>
      <c r="J15" s="87">
        <v>74000</v>
      </c>
      <c r="L15" s="1">
        <v>68000</v>
      </c>
      <c r="N15" s="1">
        <v>74000</v>
      </c>
      <c r="P15" s="10">
        <f>'[1]Grants Foundations'!N20</f>
        <v>72200</v>
      </c>
      <c r="R15" s="10">
        <f t="shared" si="0"/>
        <v>72200</v>
      </c>
    </row>
    <row r="16" spans="1:18" x14ac:dyDescent="0.15">
      <c r="A16" s="9"/>
      <c r="B16">
        <v>43510</v>
      </c>
      <c r="E16" t="s">
        <v>248</v>
      </c>
      <c r="F16" s="122"/>
      <c r="G16" s="122"/>
      <c r="H16" s="122"/>
      <c r="J16" s="87">
        <v>45000</v>
      </c>
      <c r="L16" s="1">
        <v>35000</v>
      </c>
      <c r="N16" s="1">
        <v>45000</v>
      </c>
      <c r="P16" s="10">
        <f>'[1]Grants Foundations'!N8</f>
        <v>45000</v>
      </c>
      <c r="R16" s="10">
        <f t="shared" si="0"/>
        <v>45000</v>
      </c>
    </row>
    <row r="17" spans="1:18" x14ac:dyDescent="0.15">
      <c r="A17" s="9"/>
      <c r="B17">
        <v>43515</v>
      </c>
      <c r="E17" t="s">
        <v>249</v>
      </c>
      <c r="F17" s="122"/>
      <c r="G17" s="122"/>
      <c r="H17" s="122"/>
      <c r="J17" s="87">
        <v>42800</v>
      </c>
      <c r="L17" s="1">
        <v>32061</v>
      </c>
      <c r="N17" s="1">
        <v>42800</v>
      </c>
      <c r="P17" s="10">
        <f>'[1]Grants Foundations'!N12</f>
        <v>32000</v>
      </c>
      <c r="R17" s="10">
        <f t="shared" si="0"/>
        <v>32000</v>
      </c>
    </row>
    <row r="18" spans="1:18" x14ac:dyDescent="0.15">
      <c r="A18" s="9"/>
      <c r="B18">
        <v>43520</v>
      </c>
      <c r="E18" t="s">
        <v>250</v>
      </c>
      <c r="F18" s="122"/>
      <c r="G18" s="122"/>
      <c r="H18" s="122"/>
      <c r="J18" s="87">
        <v>41500</v>
      </c>
      <c r="L18" s="1">
        <v>45000</v>
      </c>
      <c r="N18" s="1">
        <v>45000</v>
      </c>
      <c r="P18" s="10">
        <f>'[1]Grants Foundations'!N16</f>
        <v>45500</v>
      </c>
      <c r="R18" s="10">
        <f t="shared" si="0"/>
        <v>45500</v>
      </c>
    </row>
    <row r="19" spans="1:18" x14ac:dyDescent="0.15">
      <c r="A19" s="9"/>
      <c r="B19">
        <v>43545</v>
      </c>
      <c r="E19" t="s">
        <v>251</v>
      </c>
      <c r="F19" s="122"/>
      <c r="G19" s="122"/>
      <c r="H19" s="122"/>
      <c r="J19" s="87">
        <v>61500</v>
      </c>
      <c r="L19" s="1">
        <v>53224</v>
      </c>
      <c r="N19" s="1">
        <v>61500</v>
      </c>
      <c r="P19" s="10">
        <f>'[1]Grants Foundations'!N28</f>
        <v>68300</v>
      </c>
      <c r="R19" s="10">
        <f t="shared" si="0"/>
        <v>68300</v>
      </c>
    </row>
    <row r="20" spans="1:18" x14ac:dyDescent="0.15">
      <c r="A20" s="9"/>
      <c r="B20">
        <v>43521</v>
      </c>
      <c r="E20" t="s">
        <v>90</v>
      </c>
      <c r="F20" s="122"/>
      <c r="G20" s="122"/>
      <c r="H20" s="122"/>
      <c r="J20" s="87">
        <v>13000</v>
      </c>
      <c r="L20" s="1">
        <v>12993</v>
      </c>
      <c r="N20" s="1">
        <v>12993</v>
      </c>
      <c r="P20" s="10">
        <f>'[1]Grants Foundations'!N18</f>
        <v>12000</v>
      </c>
      <c r="R20" s="10">
        <f t="shared" si="0"/>
        <v>12000</v>
      </c>
    </row>
    <row r="21" spans="1:18" x14ac:dyDescent="0.15">
      <c r="A21" s="9"/>
      <c r="D21" s="1" t="s">
        <v>135</v>
      </c>
      <c r="F21" s="122"/>
      <c r="J21" s="87">
        <f>SUM(J15:J20)</f>
        <v>277800</v>
      </c>
      <c r="L21" s="1">
        <f>SUM(L15:L20)</f>
        <v>246278</v>
      </c>
      <c r="N21" s="1">
        <f>SUM(N15:N20)</f>
        <v>281293</v>
      </c>
      <c r="P21" s="1">
        <f>SUM(P15:P20)</f>
        <v>275000</v>
      </c>
      <c r="R21" s="1">
        <f t="shared" si="0"/>
        <v>275000</v>
      </c>
    </row>
    <row r="22" spans="1:18" x14ac:dyDescent="0.15">
      <c r="A22" s="9"/>
      <c r="E22" s="1"/>
      <c r="F22" s="122"/>
      <c r="J22" s="87"/>
      <c r="L22" s="1"/>
      <c r="N22" s="1"/>
      <c r="P22" s="1"/>
      <c r="R22" s="1"/>
    </row>
    <row r="23" spans="1:18" x14ac:dyDescent="0.15">
      <c r="A23" s="9"/>
      <c r="B23">
        <v>45020</v>
      </c>
      <c r="D23" s="123" t="s">
        <v>35</v>
      </c>
      <c r="E23" s="122"/>
      <c r="F23" s="122"/>
      <c r="G23" s="122"/>
      <c r="H23" s="122"/>
      <c r="J23" s="87">
        <v>5000</v>
      </c>
      <c r="L23" s="1">
        <v>27000</v>
      </c>
      <c r="N23" s="1">
        <v>37000</v>
      </c>
      <c r="P23" s="119">
        <v>42000</v>
      </c>
      <c r="R23" s="120">
        <v>21000</v>
      </c>
    </row>
    <row r="24" spans="1:18" x14ac:dyDescent="0.15">
      <c r="A24" s="9"/>
      <c r="D24" s="123"/>
      <c r="E24" s="122"/>
      <c r="F24" s="122"/>
      <c r="G24" s="122"/>
      <c r="H24" s="122"/>
      <c r="J24" s="87"/>
      <c r="L24" s="1"/>
      <c r="N24" s="1"/>
      <c r="P24" s="1"/>
      <c r="R24" s="1"/>
    </row>
    <row r="25" spans="1:18" x14ac:dyDescent="0.15">
      <c r="A25" s="9"/>
      <c r="B25">
        <v>48000</v>
      </c>
      <c r="D25" t="s">
        <v>221</v>
      </c>
      <c r="E25" s="122"/>
      <c r="F25" s="122"/>
      <c r="G25" s="122"/>
      <c r="H25" s="122"/>
      <c r="J25" s="87">
        <v>0</v>
      </c>
      <c r="L25" s="1">
        <v>5293</v>
      </c>
      <c r="N25" s="1">
        <v>8500</v>
      </c>
      <c r="P25" s="119">
        <v>8500</v>
      </c>
      <c r="R25" s="1">
        <f>P25</f>
        <v>8500</v>
      </c>
    </row>
    <row r="26" spans="1:18" x14ac:dyDescent="0.15">
      <c r="A26" s="9"/>
      <c r="D26" s="123"/>
      <c r="E26" s="122"/>
      <c r="F26" s="122"/>
      <c r="G26" s="122"/>
      <c r="H26" s="122"/>
      <c r="J26" s="87"/>
      <c r="L26" s="1"/>
      <c r="N26" s="1"/>
      <c r="P26" s="1"/>
      <c r="R26" s="1"/>
    </row>
    <row r="27" spans="1:18" x14ac:dyDescent="0.15">
      <c r="A27" s="9"/>
      <c r="B27" s="2"/>
      <c r="C27" s="2"/>
      <c r="D27" s="2" t="s">
        <v>22</v>
      </c>
      <c r="E27" s="63"/>
      <c r="F27" s="63"/>
      <c r="G27" s="63"/>
      <c r="H27" s="63"/>
      <c r="I27" s="63"/>
      <c r="J27" s="63">
        <f>J12+J21+J23+J25</f>
        <v>550200</v>
      </c>
      <c r="K27" s="63"/>
      <c r="L27" s="63">
        <f>L12+L21+L23+L25</f>
        <v>457241</v>
      </c>
      <c r="M27" s="63"/>
      <c r="N27" s="63">
        <f>N12+N21+N23+N25</f>
        <v>593693</v>
      </c>
      <c r="O27" s="63"/>
      <c r="P27" s="63">
        <f>P12+P21+P23+P25</f>
        <v>596700</v>
      </c>
      <c r="Q27" s="2"/>
      <c r="R27" s="63">
        <f>R12+R21+R23+R25</f>
        <v>575700</v>
      </c>
    </row>
    <row r="28" spans="1:18" x14ac:dyDescent="0.15">
      <c r="A28" s="9"/>
      <c r="B28" s="2"/>
      <c r="C28" s="2"/>
      <c r="D28" s="2"/>
      <c r="E28" s="63"/>
      <c r="F28" s="63"/>
      <c r="G28" s="63"/>
      <c r="H28" s="63"/>
      <c r="I28" s="2"/>
      <c r="J28" s="104"/>
      <c r="K28" s="2"/>
      <c r="L28" s="63"/>
      <c r="M28" s="2"/>
      <c r="N28" s="63"/>
      <c r="O28" s="2"/>
      <c r="P28" s="63"/>
      <c r="Q28" s="2"/>
      <c r="R28" s="1"/>
    </row>
    <row r="29" spans="1:18" x14ac:dyDescent="0.15">
      <c r="A29" s="9"/>
      <c r="D29" t="s">
        <v>149</v>
      </c>
      <c r="E29" s="1"/>
      <c r="F29" s="1"/>
      <c r="J29" s="87">
        <v>72512</v>
      </c>
      <c r="L29" s="1"/>
      <c r="N29" s="1"/>
      <c r="P29" s="10">
        <f>[1]Designated!D25</f>
        <v>79326</v>
      </c>
      <c r="R29" s="10">
        <f t="shared" ref="R29:R31" si="1">P29</f>
        <v>79326</v>
      </c>
    </row>
    <row r="30" spans="1:18" x14ac:dyDescent="0.15">
      <c r="A30" s="9"/>
      <c r="D30" t="s">
        <v>277</v>
      </c>
      <c r="E30" s="1"/>
      <c r="F30" s="1"/>
      <c r="J30" s="87"/>
      <c r="L30" s="1"/>
      <c r="N30" s="1"/>
      <c r="P30" s="118">
        <v>55000</v>
      </c>
      <c r="R30" s="1">
        <f t="shared" si="1"/>
        <v>55000</v>
      </c>
    </row>
    <row r="31" spans="1:18" x14ac:dyDescent="0.15">
      <c r="A31" s="9"/>
      <c r="D31" t="s">
        <v>280</v>
      </c>
      <c r="E31" s="1"/>
      <c r="F31" s="1"/>
      <c r="J31" s="87"/>
      <c r="L31" s="1"/>
      <c r="N31" s="1"/>
      <c r="P31" s="87">
        <v>25000</v>
      </c>
      <c r="R31" s="1">
        <f t="shared" si="1"/>
        <v>25000</v>
      </c>
    </row>
    <row r="32" spans="1:18" x14ac:dyDescent="0.15">
      <c r="A32" s="9"/>
      <c r="E32" s="1"/>
      <c r="F32" s="1"/>
      <c r="J32" s="87"/>
      <c r="L32" s="1"/>
      <c r="N32" s="1"/>
      <c r="P32" s="1"/>
      <c r="R32" s="1"/>
    </row>
    <row r="33" spans="1:18" x14ac:dyDescent="0.15">
      <c r="A33" s="9"/>
      <c r="D33" s="2" t="s">
        <v>22</v>
      </c>
      <c r="E33" s="1"/>
      <c r="F33" s="1"/>
      <c r="J33" s="104">
        <v>622712</v>
      </c>
      <c r="L33" s="1"/>
      <c r="N33" s="1"/>
      <c r="P33" s="63">
        <f>P27+P29+P30+P31</f>
        <v>756026</v>
      </c>
      <c r="R33" s="63">
        <f>R27+R29+R30+R31</f>
        <v>735026</v>
      </c>
    </row>
    <row r="34" spans="1:18" x14ac:dyDescent="0.15">
      <c r="A34" s="9"/>
      <c r="B34" s="62"/>
      <c r="C34" s="62"/>
      <c r="D34" s="70"/>
      <c r="E34" s="71"/>
      <c r="F34" s="71"/>
      <c r="G34" s="62"/>
      <c r="H34" s="62"/>
      <c r="I34" s="62"/>
      <c r="J34" s="105"/>
      <c r="K34" s="62"/>
      <c r="L34" s="71"/>
      <c r="M34" s="62"/>
      <c r="N34" s="71"/>
      <c r="O34" s="62"/>
      <c r="P34" s="71"/>
      <c r="Q34" s="62"/>
      <c r="R34" s="71"/>
    </row>
    <row r="35" spans="1:18" x14ac:dyDescent="0.15">
      <c r="A35" s="9"/>
      <c r="D35" s="2"/>
      <c r="E35" s="122"/>
      <c r="F35" s="122"/>
      <c r="G35" s="122"/>
      <c r="H35" s="122"/>
      <c r="J35" s="87"/>
      <c r="L35" s="1"/>
      <c r="N35" s="1"/>
      <c r="P35" s="1"/>
      <c r="R35" s="1"/>
    </row>
    <row r="36" spans="1:18" x14ac:dyDescent="0.15">
      <c r="A36" s="9"/>
      <c r="D36" s="2" t="s">
        <v>46</v>
      </c>
      <c r="E36" s="122"/>
      <c r="F36" s="122"/>
      <c r="G36" s="122"/>
      <c r="H36" s="122"/>
      <c r="J36" s="87"/>
      <c r="L36" s="1"/>
      <c r="N36" s="1"/>
      <c r="P36" s="1"/>
      <c r="R36" s="1"/>
    </row>
    <row r="37" spans="1:18" x14ac:dyDescent="0.15">
      <c r="A37" s="9"/>
      <c r="D37" s="2"/>
      <c r="E37" s="122"/>
      <c r="F37" s="122"/>
      <c r="G37" s="122"/>
      <c r="H37" s="122"/>
      <c r="J37" s="87"/>
      <c r="L37" s="1"/>
      <c r="N37" s="1"/>
      <c r="P37" s="1"/>
      <c r="R37" s="1"/>
    </row>
    <row r="38" spans="1:18" x14ac:dyDescent="0.15">
      <c r="A38" s="9"/>
      <c r="D38" t="s">
        <v>241</v>
      </c>
      <c r="E38" s="122"/>
      <c r="F38" s="122"/>
      <c r="G38" s="122"/>
      <c r="H38" s="122"/>
      <c r="J38" s="87"/>
      <c r="L38" s="1"/>
      <c r="N38" s="1"/>
      <c r="P38" s="1"/>
      <c r="R38" s="1"/>
    </row>
    <row r="39" spans="1:18" x14ac:dyDescent="0.15">
      <c r="A39" s="9"/>
      <c r="B39">
        <v>63040</v>
      </c>
      <c r="D39" s="123"/>
      <c r="E39" s="1" t="s">
        <v>74</v>
      </c>
      <c r="F39" s="122"/>
      <c r="G39" s="122"/>
      <c r="H39" s="122"/>
      <c r="J39" s="87">
        <v>254650</v>
      </c>
      <c r="L39" s="1">
        <v>210950</v>
      </c>
      <c r="N39" s="1">
        <v>290000</v>
      </c>
      <c r="P39" s="10">
        <f>[1]Personnel!P8</f>
        <v>298000</v>
      </c>
      <c r="R39" s="10">
        <f>P39</f>
        <v>298000</v>
      </c>
    </row>
    <row r="40" spans="1:18" x14ac:dyDescent="0.15">
      <c r="A40" s="9"/>
      <c r="B40">
        <v>63005</v>
      </c>
      <c r="D40" s="123"/>
      <c r="E40" s="1" t="s">
        <v>75</v>
      </c>
      <c r="F40" s="122"/>
      <c r="G40" s="122"/>
      <c r="H40" s="122"/>
      <c r="J40" s="87">
        <v>19914.025000000001</v>
      </c>
      <c r="L40" s="1">
        <v>8121</v>
      </c>
      <c r="N40" s="1">
        <v>15000</v>
      </c>
      <c r="P40" s="10">
        <f>[1]Personnel!P14</f>
        <v>23755.75</v>
      </c>
      <c r="R40" s="10">
        <f t="shared" ref="R40:R42" si="2">P40</f>
        <v>23755.75</v>
      </c>
    </row>
    <row r="41" spans="1:18" x14ac:dyDescent="0.15">
      <c r="A41" s="9"/>
      <c r="B41">
        <v>63015</v>
      </c>
      <c r="D41" s="123"/>
      <c r="E41" s="1" t="s">
        <v>144</v>
      </c>
      <c r="F41" s="122"/>
      <c r="G41" s="122"/>
      <c r="H41" s="122"/>
      <c r="J41" s="87">
        <v>42463</v>
      </c>
      <c r="L41" s="1">
        <v>58579</v>
      </c>
      <c r="N41" s="1">
        <v>70000</v>
      </c>
      <c r="P41" s="124">
        <f>'[1]Health Ins'!J19</f>
        <v>65240.03</v>
      </c>
      <c r="R41" s="10">
        <f t="shared" si="2"/>
        <v>65240.03</v>
      </c>
    </row>
    <row r="42" spans="1:18" x14ac:dyDescent="0.15">
      <c r="A42" s="9"/>
      <c r="B42">
        <v>63030</v>
      </c>
      <c r="D42" s="123"/>
      <c r="E42" s="1" t="s">
        <v>81</v>
      </c>
      <c r="F42" s="122"/>
      <c r="G42" s="122"/>
      <c r="H42" s="122"/>
      <c r="J42" s="87">
        <v>16228</v>
      </c>
      <c r="L42" s="1">
        <v>8546</v>
      </c>
      <c r="N42" s="1">
        <v>16000</v>
      </c>
      <c r="P42" s="10">
        <f>[1]Personnel!P16</f>
        <v>23180</v>
      </c>
      <c r="R42" s="10">
        <f t="shared" si="2"/>
        <v>23180</v>
      </c>
    </row>
    <row r="43" spans="1:18" x14ac:dyDescent="0.15">
      <c r="A43" s="9"/>
      <c r="B43">
        <v>62125</v>
      </c>
      <c r="D43" s="123"/>
      <c r="E43" s="1" t="s">
        <v>82</v>
      </c>
      <c r="F43" s="122"/>
      <c r="G43" s="122"/>
      <c r="H43" s="122"/>
      <c r="J43" s="87"/>
      <c r="L43" s="1"/>
      <c r="N43" s="1"/>
      <c r="P43" s="1"/>
      <c r="R43" s="10"/>
    </row>
    <row r="44" spans="1:18" x14ac:dyDescent="0.15">
      <c r="A44" s="9"/>
      <c r="B44">
        <v>621257</v>
      </c>
      <c r="D44" s="123"/>
      <c r="E44" s="1"/>
      <c r="F44" t="s">
        <v>91</v>
      </c>
      <c r="G44" s="122"/>
      <c r="H44" s="122"/>
      <c r="J44" s="87">
        <v>16680</v>
      </c>
      <c r="L44" s="1">
        <v>14016</v>
      </c>
      <c r="N44" s="1">
        <v>18500</v>
      </c>
      <c r="P44" s="10">
        <f>'[1]Israel Fellow 25'!D7</f>
        <v>18600</v>
      </c>
      <c r="R44" s="10">
        <f>P44</f>
        <v>18600</v>
      </c>
    </row>
    <row r="45" spans="1:18" x14ac:dyDescent="0.15">
      <c r="A45" s="9"/>
      <c r="B45">
        <v>621251</v>
      </c>
      <c r="D45" s="123"/>
      <c r="E45" s="1"/>
      <c r="F45" t="s">
        <v>1</v>
      </c>
      <c r="G45" s="122"/>
      <c r="H45" s="122"/>
      <c r="J45" s="87">
        <v>6000</v>
      </c>
      <c r="L45" s="1">
        <v>4185</v>
      </c>
      <c r="N45" s="1">
        <v>4500</v>
      </c>
      <c r="P45" s="10">
        <f>'[1]Israel Fellow 25'!D8</f>
        <v>4500</v>
      </c>
      <c r="R45" s="10">
        <f t="shared" ref="R45:R50" si="3">P45</f>
        <v>4500</v>
      </c>
    </row>
    <row r="46" spans="1:18" x14ac:dyDescent="0.15">
      <c r="A46" s="9"/>
      <c r="B46">
        <v>621253</v>
      </c>
      <c r="D46" s="123"/>
      <c r="E46" s="1"/>
      <c r="F46" t="s">
        <v>146</v>
      </c>
      <c r="G46" s="122"/>
      <c r="H46" s="122"/>
      <c r="J46" s="87">
        <v>5700</v>
      </c>
      <c r="L46" s="1">
        <v>4033</v>
      </c>
      <c r="N46" s="1">
        <v>5000</v>
      </c>
      <c r="P46" s="10">
        <f>'[1]Israel Fellow 25'!D9</f>
        <v>4944</v>
      </c>
      <c r="R46" s="10">
        <f t="shared" si="3"/>
        <v>4944</v>
      </c>
    </row>
    <row r="47" spans="1:18" x14ac:dyDescent="0.15">
      <c r="A47" s="9"/>
      <c r="B47">
        <v>621258</v>
      </c>
      <c r="D47" s="123"/>
      <c r="E47" s="1"/>
      <c r="F47" t="s">
        <v>50</v>
      </c>
      <c r="G47" s="122"/>
      <c r="H47" s="122"/>
      <c r="J47" s="87">
        <v>1200</v>
      </c>
      <c r="L47" s="1">
        <v>2951</v>
      </c>
      <c r="N47" s="1">
        <v>4000</v>
      </c>
      <c r="P47" s="10">
        <f>'[1]Israel Fellow 25'!D10</f>
        <v>5100</v>
      </c>
      <c r="R47" s="10">
        <f t="shared" si="3"/>
        <v>5100</v>
      </c>
    </row>
    <row r="48" spans="1:18" x14ac:dyDescent="0.15">
      <c r="A48" s="9"/>
      <c r="B48" s="82">
        <v>621256</v>
      </c>
      <c r="C48" s="1"/>
      <c r="D48" s="1"/>
      <c r="E48" s="1"/>
      <c r="F48" s="1" t="s">
        <v>125</v>
      </c>
      <c r="G48" s="1"/>
      <c r="H48" s="1"/>
      <c r="I48" s="1"/>
      <c r="J48" s="87">
        <v>11500</v>
      </c>
      <c r="K48" s="1"/>
      <c r="L48" s="1">
        <v>13000</v>
      </c>
      <c r="M48" s="1"/>
      <c r="N48" s="1">
        <v>13000</v>
      </c>
      <c r="O48" s="1"/>
      <c r="P48" s="10">
        <f>'[1]Israel Fellow 25'!D16</f>
        <v>14000</v>
      </c>
      <c r="Q48" s="1"/>
      <c r="R48" s="10">
        <f t="shared" si="3"/>
        <v>14000</v>
      </c>
    </row>
    <row r="49" spans="1:18" x14ac:dyDescent="0.15">
      <c r="A49" s="9"/>
      <c r="B49">
        <v>86115</v>
      </c>
      <c r="D49" s="123"/>
      <c r="E49" s="1" t="s">
        <v>208</v>
      </c>
      <c r="G49" s="122"/>
      <c r="H49" s="122"/>
      <c r="J49" s="87">
        <v>2880</v>
      </c>
      <c r="L49" s="1">
        <v>1440</v>
      </c>
      <c r="N49" s="1">
        <v>2880</v>
      </c>
      <c r="P49" s="119">
        <v>2880</v>
      </c>
      <c r="R49" s="1">
        <f t="shared" si="3"/>
        <v>2880</v>
      </c>
    </row>
    <row r="50" spans="1:18" x14ac:dyDescent="0.15">
      <c r="A50" s="9"/>
      <c r="B50">
        <v>61020</v>
      </c>
      <c r="D50" s="123"/>
      <c r="E50" s="122" t="s">
        <v>50</v>
      </c>
      <c r="G50" s="122"/>
      <c r="H50" s="122"/>
      <c r="J50" s="87">
        <v>2500</v>
      </c>
      <c r="L50" s="1">
        <v>4759</v>
      </c>
      <c r="N50" s="1">
        <v>5500</v>
      </c>
      <c r="P50" s="119">
        <v>5500</v>
      </c>
      <c r="R50" s="1">
        <f t="shared" si="3"/>
        <v>5500</v>
      </c>
    </row>
    <row r="51" spans="1:18" x14ac:dyDescent="0.15">
      <c r="A51" s="9"/>
      <c r="D51" s="1" t="s">
        <v>242</v>
      </c>
      <c r="G51" s="122"/>
      <c r="H51" s="122"/>
      <c r="J51" s="87">
        <f>SUM(J39:J50)</f>
        <v>379715.02500000002</v>
      </c>
      <c r="L51" s="1">
        <f>SUM(L39:L50)</f>
        <v>330580</v>
      </c>
      <c r="N51" s="1">
        <f>SUM(N39:N50)</f>
        <v>444380</v>
      </c>
      <c r="P51" s="1">
        <f>SUM(P39:P50)</f>
        <v>465699.78</v>
      </c>
      <c r="R51" s="1">
        <f>SUM(R39:R50)</f>
        <v>465699.78</v>
      </c>
    </row>
    <row r="52" spans="1:18" x14ac:dyDescent="0.15">
      <c r="A52" s="9"/>
      <c r="D52" s="2"/>
      <c r="E52" s="122"/>
      <c r="F52" s="122"/>
      <c r="G52" s="122"/>
      <c r="H52" s="122"/>
      <c r="J52" s="87"/>
      <c r="L52" s="1"/>
      <c r="N52" s="1"/>
      <c r="P52" s="1"/>
      <c r="R52" s="1"/>
    </row>
    <row r="53" spans="1:18" x14ac:dyDescent="0.15">
      <c r="A53" s="9"/>
      <c r="D53" s="123" t="s">
        <v>47</v>
      </c>
      <c r="E53" s="122"/>
      <c r="F53" s="122"/>
      <c r="G53" s="122"/>
      <c r="H53" s="122"/>
      <c r="J53" s="87"/>
      <c r="L53" s="1"/>
      <c r="N53" s="1"/>
      <c r="P53" s="1"/>
      <c r="R53" s="1"/>
    </row>
    <row r="54" spans="1:18" x14ac:dyDescent="0.15">
      <c r="A54" s="9"/>
      <c r="B54">
        <v>70015</v>
      </c>
      <c r="D54" s="123"/>
      <c r="E54" s="1" t="s">
        <v>69</v>
      </c>
      <c r="G54" s="122"/>
      <c r="H54" s="122"/>
      <c r="J54" s="87">
        <v>14000</v>
      </c>
      <c r="L54" s="1">
        <v>6759</v>
      </c>
      <c r="N54" s="1">
        <v>10000</v>
      </c>
      <c r="P54" s="1">
        <v>12000</v>
      </c>
      <c r="R54" s="1">
        <f>P54</f>
        <v>12000</v>
      </c>
    </row>
    <row r="55" spans="1:18" x14ac:dyDescent="0.15">
      <c r="A55" s="9"/>
      <c r="B55">
        <v>70005</v>
      </c>
      <c r="D55" s="123"/>
      <c r="E55" s="122" t="s">
        <v>8</v>
      </c>
      <c r="G55" s="122"/>
      <c r="H55" s="122"/>
      <c r="J55" s="87">
        <v>2000</v>
      </c>
      <c r="L55" s="1">
        <v>2186</v>
      </c>
      <c r="N55" s="1">
        <v>2500</v>
      </c>
      <c r="P55" s="1">
        <v>2500</v>
      </c>
      <c r="R55" s="1">
        <f t="shared" ref="R55:R57" si="4">P55</f>
        <v>2500</v>
      </c>
    </row>
    <row r="56" spans="1:18" x14ac:dyDescent="0.15">
      <c r="A56" s="9"/>
      <c r="B56">
        <v>70020</v>
      </c>
      <c r="D56" s="123"/>
      <c r="E56" s="122" t="s">
        <v>9</v>
      </c>
      <c r="G56" s="122"/>
      <c r="H56" s="122"/>
      <c r="J56" s="87">
        <v>1500</v>
      </c>
      <c r="L56" s="1">
        <v>1039</v>
      </c>
      <c r="N56" s="1">
        <v>1250</v>
      </c>
      <c r="P56" s="1">
        <v>1250</v>
      </c>
      <c r="R56" s="1">
        <f t="shared" si="4"/>
        <v>1250</v>
      </c>
    </row>
    <row r="57" spans="1:18" x14ac:dyDescent="0.15">
      <c r="A57" s="9"/>
      <c r="B57">
        <v>70025</v>
      </c>
      <c r="D57" s="123"/>
      <c r="E57" s="1" t="s">
        <v>162</v>
      </c>
      <c r="G57" s="122"/>
      <c r="H57" s="122"/>
      <c r="J57" s="87">
        <v>750</v>
      </c>
      <c r="L57" s="1">
        <v>1590</v>
      </c>
      <c r="N57" s="1">
        <v>1590</v>
      </c>
      <c r="P57" s="1">
        <v>1750</v>
      </c>
      <c r="R57" s="1">
        <f t="shared" si="4"/>
        <v>1750</v>
      </c>
    </row>
    <row r="58" spans="1:18" x14ac:dyDescent="0.15">
      <c r="A58" s="9"/>
      <c r="D58" s="122" t="s">
        <v>33</v>
      </c>
      <c r="F58" s="123"/>
      <c r="G58" s="122"/>
      <c r="H58" s="122"/>
      <c r="J58" s="87">
        <v>36467.050000000003</v>
      </c>
      <c r="L58" s="1">
        <f>SUM(L54:L57)</f>
        <v>11574</v>
      </c>
      <c r="N58" s="1">
        <f>SUM(N54:N57)</f>
        <v>15340</v>
      </c>
      <c r="P58" s="1">
        <f>SUM(P54:P57)</f>
        <v>17500</v>
      </c>
      <c r="R58" s="1">
        <f>SUM(R54:R57)</f>
        <v>17500</v>
      </c>
    </row>
    <row r="59" spans="1:18" x14ac:dyDescent="0.15">
      <c r="A59" s="9"/>
      <c r="D59" s="123"/>
      <c r="E59" s="122"/>
      <c r="F59" s="122"/>
      <c r="G59" s="122"/>
      <c r="H59" s="122"/>
      <c r="J59" s="87"/>
      <c r="L59" s="1"/>
      <c r="N59" s="1"/>
      <c r="P59" s="1"/>
      <c r="R59" s="1"/>
    </row>
    <row r="60" spans="1:18" x14ac:dyDescent="0.15">
      <c r="A60" s="9"/>
      <c r="D60" t="s">
        <v>26</v>
      </c>
      <c r="E60" s="122"/>
      <c r="F60" s="122"/>
      <c r="G60" s="122"/>
      <c r="H60" s="122"/>
      <c r="J60" s="87"/>
      <c r="L60" s="1"/>
      <c r="N60" s="1"/>
      <c r="P60" s="1"/>
      <c r="R60" s="1"/>
    </row>
    <row r="61" spans="1:18" x14ac:dyDescent="0.15">
      <c r="A61" s="9"/>
      <c r="B61">
        <v>80070</v>
      </c>
      <c r="E61" s="1" t="s">
        <v>253</v>
      </c>
      <c r="F61" s="122"/>
      <c r="G61" s="122"/>
      <c r="H61" s="122"/>
      <c r="J61" s="87"/>
      <c r="L61" s="1"/>
      <c r="N61" s="1"/>
      <c r="P61" s="1">
        <v>25000</v>
      </c>
      <c r="R61" s="1">
        <f>P61</f>
        <v>25000</v>
      </c>
    </row>
    <row r="62" spans="1:18" x14ac:dyDescent="0.15">
      <c r="A62" s="9"/>
      <c r="B62">
        <v>63810</v>
      </c>
      <c r="D62" s="123"/>
      <c r="E62" s="122" t="s">
        <v>29</v>
      </c>
      <c r="G62" s="122"/>
      <c r="H62" s="122"/>
      <c r="J62" s="87">
        <v>1600</v>
      </c>
      <c r="L62" s="1">
        <v>1945</v>
      </c>
      <c r="N62" s="1">
        <v>1945</v>
      </c>
      <c r="P62" s="1">
        <v>2000</v>
      </c>
      <c r="R62" s="1">
        <f t="shared" ref="R62:R68" si="5">P62</f>
        <v>2000</v>
      </c>
    </row>
    <row r="63" spans="1:18" x14ac:dyDescent="0.15">
      <c r="A63" s="9"/>
      <c r="B63">
        <v>80020</v>
      </c>
      <c r="D63" s="123"/>
      <c r="E63" s="122" t="s">
        <v>38</v>
      </c>
      <c r="G63" s="122"/>
      <c r="H63" s="122"/>
      <c r="J63" s="87">
        <v>2000</v>
      </c>
      <c r="L63" s="1">
        <v>5307</v>
      </c>
      <c r="N63" s="1">
        <v>6000</v>
      </c>
      <c r="P63" s="1">
        <v>5000</v>
      </c>
      <c r="R63" s="1">
        <f t="shared" si="5"/>
        <v>5000</v>
      </c>
    </row>
    <row r="64" spans="1:18" x14ac:dyDescent="0.15">
      <c r="A64" s="9"/>
      <c r="B64">
        <v>80050</v>
      </c>
      <c r="D64" s="123"/>
      <c r="E64" s="122" t="s">
        <v>51</v>
      </c>
      <c r="G64" s="122"/>
      <c r="H64" s="122"/>
      <c r="J64" s="87">
        <v>500</v>
      </c>
      <c r="L64" s="1">
        <v>5282</v>
      </c>
      <c r="N64" s="1">
        <v>5000</v>
      </c>
      <c r="P64" s="124">
        <f>'[1]Misc Expense'!E25</f>
        <v>3313</v>
      </c>
      <c r="R64" s="10">
        <f t="shared" si="5"/>
        <v>3313</v>
      </c>
    </row>
    <row r="65" spans="1:18" x14ac:dyDescent="0.15">
      <c r="A65" s="9"/>
      <c r="B65">
        <v>80060</v>
      </c>
      <c r="D65" s="123"/>
      <c r="E65" s="122" t="s">
        <v>30</v>
      </c>
      <c r="G65" s="122"/>
      <c r="H65" s="122"/>
      <c r="J65" s="87">
        <v>4000</v>
      </c>
      <c r="L65" s="1">
        <v>1798</v>
      </c>
      <c r="N65" s="1">
        <v>2000</v>
      </c>
      <c r="P65" s="119">
        <v>2000</v>
      </c>
      <c r="R65" s="1">
        <f t="shared" si="5"/>
        <v>2000</v>
      </c>
    </row>
    <row r="66" spans="1:18" x14ac:dyDescent="0.15">
      <c r="A66" s="9"/>
      <c r="B66">
        <v>80030</v>
      </c>
      <c r="D66" s="123"/>
      <c r="E66" s="122" t="s">
        <v>10</v>
      </c>
      <c r="G66" s="122"/>
      <c r="H66" s="122"/>
      <c r="J66" s="87">
        <v>1000</v>
      </c>
      <c r="L66" s="1">
        <v>1013</v>
      </c>
      <c r="N66" s="1">
        <v>1250</v>
      </c>
      <c r="P66" s="1">
        <v>1250</v>
      </c>
      <c r="R66" s="1">
        <f t="shared" si="5"/>
        <v>1250</v>
      </c>
    </row>
    <row r="67" spans="1:18" x14ac:dyDescent="0.15">
      <c r="A67" s="9"/>
      <c r="B67">
        <v>80040</v>
      </c>
      <c r="D67" s="123"/>
      <c r="E67" s="122" t="s">
        <v>52</v>
      </c>
      <c r="G67" s="122"/>
      <c r="H67" s="122"/>
      <c r="J67" s="87">
        <v>500</v>
      </c>
      <c r="L67" s="1">
        <v>451</v>
      </c>
      <c r="N67" s="1">
        <v>750</v>
      </c>
      <c r="P67" s="1">
        <v>750</v>
      </c>
      <c r="R67" s="1">
        <f t="shared" si="5"/>
        <v>750</v>
      </c>
    </row>
    <row r="68" spans="1:18" x14ac:dyDescent="0.15">
      <c r="A68" s="9"/>
      <c r="B68">
        <v>80055</v>
      </c>
      <c r="D68" s="123"/>
      <c r="E68" s="1" t="s">
        <v>79</v>
      </c>
      <c r="G68" s="122"/>
      <c r="H68" s="122"/>
      <c r="J68" s="87">
        <v>4225</v>
      </c>
      <c r="L68" s="1">
        <v>1933</v>
      </c>
      <c r="N68" s="1">
        <v>3000</v>
      </c>
      <c r="P68" s="10">
        <f>'[1]Misc Expense'!G15</f>
        <v>4625</v>
      </c>
      <c r="R68" s="10">
        <f t="shared" si="5"/>
        <v>4625</v>
      </c>
    </row>
    <row r="69" spans="1:18" x14ac:dyDescent="0.15">
      <c r="A69" s="9"/>
      <c r="D69" s="122" t="s">
        <v>32</v>
      </c>
      <c r="F69" s="123"/>
      <c r="G69" s="122"/>
      <c r="H69" s="122"/>
      <c r="J69" s="87">
        <v>30442.05</v>
      </c>
      <c r="L69" s="1">
        <f>SUM(L62:L68)</f>
        <v>17729</v>
      </c>
      <c r="N69" s="1">
        <f>SUM(N62:N68)</f>
        <v>19945</v>
      </c>
      <c r="P69" s="1">
        <f>SUM(P61:P68)</f>
        <v>43938</v>
      </c>
      <c r="R69" s="1">
        <f>SUM(R61:R68)</f>
        <v>43938</v>
      </c>
    </row>
    <row r="70" spans="1:18" x14ac:dyDescent="0.15">
      <c r="A70" s="9"/>
      <c r="D70" s="123"/>
      <c r="E70" s="122"/>
      <c r="F70" s="122"/>
      <c r="G70" s="122"/>
      <c r="H70" s="122"/>
      <c r="J70" s="87"/>
      <c r="L70" s="1"/>
      <c r="N70" s="1"/>
      <c r="P70" s="1"/>
      <c r="R70" s="1"/>
    </row>
    <row r="71" spans="1:18" x14ac:dyDescent="0.15">
      <c r="A71" s="9"/>
      <c r="D71" s="123" t="s">
        <v>54</v>
      </c>
      <c r="E71" s="122"/>
      <c r="F71" s="122"/>
      <c r="G71" s="122"/>
      <c r="H71" s="122"/>
      <c r="J71" s="87"/>
      <c r="L71" s="1"/>
      <c r="N71" s="1"/>
      <c r="P71" s="1"/>
      <c r="R71" s="1"/>
    </row>
    <row r="72" spans="1:18" x14ac:dyDescent="0.15">
      <c r="A72" s="9"/>
      <c r="D72" s="123"/>
      <c r="E72" s="122" t="s">
        <v>55</v>
      </c>
      <c r="G72" s="122"/>
      <c r="H72" s="122"/>
      <c r="J72" s="87"/>
      <c r="L72" s="1"/>
      <c r="N72" s="1"/>
      <c r="P72" s="1"/>
    </row>
    <row r="73" spans="1:18" x14ac:dyDescent="0.15">
      <c r="A73" s="9"/>
      <c r="B73">
        <v>61025</v>
      </c>
      <c r="D73" s="123"/>
      <c r="E73" s="122"/>
      <c r="F73" t="s">
        <v>294</v>
      </c>
      <c r="G73" s="122"/>
      <c r="H73" s="122"/>
      <c r="J73" s="87">
        <v>2000</v>
      </c>
      <c r="L73" s="1">
        <v>3584</v>
      </c>
      <c r="N73" s="1">
        <v>4000</v>
      </c>
      <c r="P73" s="1">
        <v>3500</v>
      </c>
      <c r="R73" s="1">
        <f>P73</f>
        <v>3500</v>
      </c>
    </row>
    <row r="74" spans="1:18" x14ac:dyDescent="0.15">
      <c r="A74" s="9"/>
      <c r="B74">
        <v>61026</v>
      </c>
      <c r="D74" s="123"/>
      <c r="F74" t="s">
        <v>129</v>
      </c>
      <c r="G74" s="122"/>
      <c r="H74" s="122"/>
      <c r="J74" s="87">
        <v>1500</v>
      </c>
      <c r="L74" s="1">
        <v>1231</v>
      </c>
      <c r="N74" s="1">
        <v>1231</v>
      </c>
      <c r="P74" s="1">
        <v>1500</v>
      </c>
      <c r="R74" s="1">
        <f t="shared" ref="R74:R76" si="6">P74</f>
        <v>1500</v>
      </c>
    </row>
    <row r="75" spans="1:18" x14ac:dyDescent="0.15">
      <c r="A75" s="9"/>
      <c r="B75">
        <v>61027</v>
      </c>
      <c r="D75" s="123"/>
      <c r="F75" t="s">
        <v>199</v>
      </c>
      <c r="G75" s="122"/>
      <c r="H75" s="122"/>
      <c r="J75" s="87"/>
      <c r="L75" s="1">
        <v>3728</v>
      </c>
      <c r="N75" s="1">
        <v>3207</v>
      </c>
      <c r="P75" s="1">
        <v>3000</v>
      </c>
      <c r="R75" s="1">
        <f t="shared" si="6"/>
        <v>3000</v>
      </c>
    </row>
    <row r="76" spans="1:18" x14ac:dyDescent="0.15">
      <c r="A76" s="9"/>
      <c r="B76">
        <v>61028</v>
      </c>
      <c r="D76" s="123"/>
      <c r="F76" t="s">
        <v>200</v>
      </c>
      <c r="G76" s="122"/>
      <c r="H76" s="122"/>
      <c r="J76" s="87"/>
      <c r="L76" s="1">
        <v>2252</v>
      </c>
      <c r="N76" s="1">
        <v>4000</v>
      </c>
      <c r="P76" s="1">
        <v>4000</v>
      </c>
      <c r="R76" s="1">
        <f t="shared" si="6"/>
        <v>4000</v>
      </c>
    </row>
    <row r="77" spans="1:18" x14ac:dyDescent="0.15">
      <c r="A77" s="9"/>
      <c r="D77" s="123"/>
      <c r="E77" s="122" t="s">
        <v>38</v>
      </c>
      <c r="G77" s="122"/>
      <c r="H77" s="122"/>
      <c r="J77" s="87"/>
      <c r="L77" s="1"/>
      <c r="N77" s="1"/>
      <c r="P77" s="1"/>
      <c r="R77" s="1"/>
    </row>
    <row r="78" spans="1:18" x14ac:dyDescent="0.15">
      <c r="A78" s="9"/>
      <c r="B78">
        <v>62120</v>
      </c>
      <c r="D78" s="123"/>
      <c r="E78" s="122"/>
      <c r="F78" s="1" t="s">
        <v>67</v>
      </c>
      <c r="H78" s="1"/>
      <c r="J78" s="87">
        <v>500</v>
      </c>
      <c r="L78" s="1">
        <v>250</v>
      </c>
      <c r="N78" s="1">
        <v>300</v>
      </c>
      <c r="P78" s="1">
        <v>500</v>
      </c>
      <c r="R78" s="1">
        <f>P78</f>
        <v>500</v>
      </c>
    </row>
    <row r="79" spans="1:18" x14ac:dyDescent="0.15">
      <c r="A79" s="9"/>
      <c r="B79">
        <v>62105</v>
      </c>
      <c r="D79" s="123"/>
      <c r="E79" s="122"/>
      <c r="F79" s="1" t="s">
        <v>94</v>
      </c>
      <c r="H79" s="1"/>
      <c r="J79" s="87">
        <v>2000</v>
      </c>
      <c r="L79" s="1">
        <v>815</v>
      </c>
      <c r="N79" s="1">
        <v>1500</v>
      </c>
      <c r="P79" s="1">
        <v>1500</v>
      </c>
      <c r="R79" s="1">
        <f t="shared" ref="R79:R81" si="7">P79</f>
        <v>1500</v>
      </c>
    </row>
    <row r="80" spans="1:18" x14ac:dyDescent="0.15">
      <c r="A80" s="9"/>
      <c r="B80">
        <v>62115</v>
      </c>
      <c r="D80" s="123"/>
      <c r="E80" s="122"/>
      <c r="F80" s="1" t="s">
        <v>93</v>
      </c>
      <c r="H80" s="1"/>
      <c r="J80" s="87">
        <v>1500</v>
      </c>
      <c r="L80" s="1">
        <v>2415</v>
      </c>
      <c r="N80" s="1">
        <v>3500</v>
      </c>
      <c r="P80" s="1">
        <v>3500</v>
      </c>
      <c r="R80" s="1">
        <f t="shared" si="7"/>
        <v>3500</v>
      </c>
    </row>
    <row r="81" spans="1:18" x14ac:dyDescent="0.15">
      <c r="A81" s="9"/>
      <c r="B81">
        <v>64150</v>
      </c>
      <c r="D81" s="123"/>
      <c r="E81" s="122"/>
      <c r="F81" s="1" t="s">
        <v>82</v>
      </c>
      <c r="H81" s="1"/>
      <c r="J81" s="87">
        <v>500</v>
      </c>
      <c r="L81" s="1">
        <v>2632</v>
      </c>
      <c r="N81" s="1">
        <v>3500</v>
      </c>
      <c r="P81" s="1">
        <v>3500</v>
      </c>
      <c r="R81" s="1">
        <f t="shared" si="7"/>
        <v>3500</v>
      </c>
    </row>
    <row r="82" spans="1:18" x14ac:dyDescent="0.15">
      <c r="A82" s="9"/>
      <c r="D82" s="123"/>
      <c r="E82" s="1" t="s">
        <v>261</v>
      </c>
      <c r="F82" s="1"/>
      <c r="H82" s="1"/>
      <c r="J82" s="87">
        <v>4000</v>
      </c>
      <c r="L82" s="1">
        <v>2862</v>
      </c>
      <c r="N82" s="1">
        <v>5000</v>
      </c>
      <c r="P82" s="119"/>
      <c r="R82" s="1"/>
    </row>
    <row r="83" spans="1:18" x14ac:dyDescent="0.15">
      <c r="A83" s="9"/>
      <c r="B83">
        <v>64505</v>
      </c>
      <c r="D83" s="123"/>
      <c r="E83" s="1"/>
      <c r="F83" s="1" t="s">
        <v>262</v>
      </c>
      <c r="H83" s="1"/>
      <c r="J83" s="87"/>
      <c r="L83" s="1"/>
      <c r="N83" s="1"/>
      <c r="P83" s="10">
        <f>'[1]Misc Expense'!F29</f>
        <v>6000</v>
      </c>
      <c r="R83" s="10">
        <f>P83</f>
        <v>6000</v>
      </c>
    </row>
    <row r="84" spans="1:18" x14ac:dyDescent="0.15">
      <c r="A84" s="9"/>
      <c r="B84">
        <v>64510</v>
      </c>
      <c r="D84" s="123"/>
      <c r="E84" s="1"/>
      <c r="F84" s="1" t="s">
        <v>263</v>
      </c>
      <c r="H84" s="1"/>
      <c r="J84" s="87"/>
      <c r="L84" s="1"/>
      <c r="N84" s="1"/>
      <c r="P84" s="10">
        <f>'[1]Misc Expense'!F30</f>
        <v>4500</v>
      </c>
      <c r="R84" s="10">
        <f t="shared" ref="R84:R85" si="8">P84</f>
        <v>4500</v>
      </c>
    </row>
    <row r="85" spans="1:18" x14ac:dyDescent="0.15">
      <c r="A85" s="9"/>
      <c r="B85">
        <v>64515</v>
      </c>
      <c r="D85" s="123"/>
      <c r="E85" s="1"/>
      <c r="F85" s="1" t="s">
        <v>264</v>
      </c>
      <c r="H85" s="1"/>
      <c r="J85" s="87"/>
      <c r="L85" s="1"/>
      <c r="N85" s="1"/>
      <c r="P85" s="10">
        <f>'[1]Misc Expense'!F31</f>
        <v>900</v>
      </c>
      <c r="R85" s="10">
        <f t="shared" si="8"/>
        <v>900</v>
      </c>
    </row>
    <row r="86" spans="1:18" x14ac:dyDescent="0.15">
      <c r="A86" s="9"/>
      <c r="D86" s="123"/>
      <c r="E86" s="122" t="s">
        <v>17</v>
      </c>
      <c r="G86" s="122"/>
      <c r="H86" s="122"/>
      <c r="J86" s="87"/>
      <c r="L86" s="1"/>
      <c r="N86" s="1"/>
      <c r="P86" s="1"/>
      <c r="R86" s="1"/>
    </row>
    <row r="87" spans="1:18" x14ac:dyDescent="0.15">
      <c r="A87" s="9"/>
      <c r="B87">
        <v>62620</v>
      </c>
      <c r="D87" s="123"/>
      <c r="E87" s="123"/>
      <c r="F87" s="122" t="s">
        <v>18</v>
      </c>
      <c r="H87" s="122"/>
      <c r="J87" s="87">
        <v>750</v>
      </c>
      <c r="L87" s="1">
        <v>2001</v>
      </c>
      <c r="N87" s="1">
        <v>2001</v>
      </c>
      <c r="P87" s="1">
        <v>1000</v>
      </c>
      <c r="R87" s="1">
        <f>P87</f>
        <v>1000</v>
      </c>
    </row>
    <row r="88" spans="1:18" x14ac:dyDescent="0.15">
      <c r="A88" s="9"/>
      <c r="B88">
        <v>62610</v>
      </c>
      <c r="D88" s="123"/>
      <c r="E88" s="123"/>
      <c r="F88" s="1" t="s">
        <v>252</v>
      </c>
      <c r="H88" s="122"/>
      <c r="J88" s="87">
        <v>3000</v>
      </c>
      <c r="L88" s="1">
        <v>823</v>
      </c>
      <c r="N88" s="1">
        <v>3000</v>
      </c>
      <c r="P88" s="1">
        <v>3000</v>
      </c>
      <c r="R88" s="1">
        <f t="shared" ref="R88:R91" si="9">P88</f>
        <v>3000</v>
      </c>
    </row>
    <row r="89" spans="1:18" x14ac:dyDescent="0.15">
      <c r="A89" s="9"/>
      <c r="B89">
        <v>62625</v>
      </c>
      <c r="D89" s="123"/>
      <c r="E89" s="123"/>
      <c r="F89" s="122" t="s">
        <v>19</v>
      </c>
      <c r="H89" s="122"/>
      <c r="J89" s="87">
        <v>500</v>
      </c>
      <c r="L89" s="1">
        <v>0</v>
      </c>
      <c r="N89" s="1">
        <v>0</v>
      </c>
      <c r="P89" s="1">
        <v>500</v>
      </c>
      <c r="R89" s="1">
        <f t="shared" si="9"/>
        <v>500</v>
      </c>
    </row>
    <row r="90" spans="1:18" x14ac:dyDescent="0.15">
      <c r="A90" s="9"/>
      <c r="B90">
        <v>62605</v>
      </c>
      <c r="D90" s="123"/>
      <c r="E90" s="123"/>
      <c r="F90" s="122" t="s">
        <v>63</v>
      </c>
      <c r="H90" s="122"/>
      <c r="J90" s="87">
        <v>1000</v>
      </c>
      <c r="L90" s="1">
        <v>0</v>
      </c>
      <c r="N90" s="1">
        <v>0</v>
      </c>
      <c r="P90" s="1">
        <v>1000</v>
      </c>
      <c r="R90" s="1">
        <f t="shared" si="9"/>
        <v>1000</v>
      </c>
    </row>
    <row r="91" spans="1:18" x14ac:dyDescent="0.15">
      <c r="A91" s="9"/>
      <c r="B91">
        <v>62615</v>
      </c>
      <c r="D91" s="123"/>
      <c r="E91" s="123"/>
      <c r="F91" s="122" t="s">
        <v>64</v>
      </c>
      <c r="H91" s="122"/>
      <c r="J91" s="87">
        <v>500</v>
      </c>
      <c r="L91" s="1">
        <v>1143</v>
      </c>
      <c r="N91" s="1">
        <v>800</v>
      </c>
      <c r="P91" s="1">
        <v>750</v>
      </c>
      <c r="R91" s="1">
        <f t="shared" si="9"/>
        <v>750</v>
      </c>
    </row>
    <row r="92" spans="1:18" x14ac:dyDescent="0.15">
      <c r="A92" s="9"/>
      <c r="D92" s="123"/>
      <c r="E92" s="122" t="s">
        <v>27</v>
      </c>
      <c r="G92" s="122"/>
      <c r="H92" s="122"/>
      <c r="J92" s="87"/>
      <c r="L92" s="1"/>
      <c r="N92" s="1"/>
      <c r="P92" s="1"/>
      <c r="R92" s="1"/>
    </row>
    <row r="93" spans="1:18" x14ac:dyDescent="0.15">
      <c r="A93" s="9"/>
      <c r="B93">
        <v>62505</v>
      </c>
      <c r="D93" s="123"/>
      <c r="E93" s="122"/>
      <c r="F93" s="122" t="s">
        <v>12</v>
      </c>
      <c r="H93" s="122"/>
      <c r="J93" s="87">
        <v>2000</v>
      </c>
      <c r="L93" s="1">
        <v>4214</v>
      </c>
      <c r="N93" s="1">
        <v>5000</v>
      </c>
      <c r="P93" s="1">
        <v>4000</v>
      </c>
      <c r="R93" s="1">
        <f>P93</f>
        <v>4000</v>
      </c>
    </row>
    <row r="94" spans="1:18" x14ac:dyDescent="0.15">
      <c r="A94" s="9"/>
      <c r="B94">
        <v>62515</v>
      </c>
      <c r="D94" s="123"/>
      <c r="E94" s="122"/>
      <c r="F94" s="122" t="s">
        <v>28</v>
      </c>
      <c r="H94" s="122"/>
      <c r="J94" s="87">
        <v>12000</v>
      </c>
      <c r="L94" s="1">
        <v>8046</v>
      </c>
      <c r="N94" s="1">
        <v>12000</v>
      </c>
      <c r="P94" s="10">
        <f>'[1]Misc Expense'!G7</f>
        <v>14400</v>
      </c>
      <c r="R94" s="10">
        <f>P94</f>
        <v>14400</v>
      </c>
    </row>
    <row r="95" spans="1:18" x14ac:dyDescent="0.15">
      <c r="A95" s="9"/>
      <c r="D95" s="123"/>
      <c r="E95" s="122" t="s">
        <v>65</v>
      </c>
      <c r="G95" s="122"/>
      <c r="H95" s="122"/>
      <c r="J95" s="87"/>
      <c r="L95" s="1"/>
      <c r="N95" s="1"/>
      <c r="P95" s="1"/>
      <c r="R95" s="1"/>
    </row>
    <row r="96" spans="1:18" x14ac:dyDescent="0.15">
      <c r="A96" s="9"/>
      <c r="B96">
        <v>62415</v>
      </c>
      <c r="D96" s="123"/>
      <c r="E96" s="123"/>
      <c r="F96" s="122" t="s">
        <v>31</v>
      </c>
      <c r="H96" s="122"/>
      <c r="J96" s="87">
        <v>4300</v>
      </c>
      <c r="L96" s="1">
        <v>6100</v>
      </c>
      <c r="N96" s="1">
        <v>6100</v>
      </c>
      <c r="P96" s="119">
        <v>6100</v>
      </c>
      <c r="R96" s="1">
        <f>P96</f>
        <v>6100</v>
      </c>
    </row>
    <row r="97" spans="1:18" x14ac:dyDescent="0.15">
      <c r="A97" s="9"/>
      <c r="B97">
        <v>62405</v>
      </c>
      <c r="D97" s="123"/>
      <c r="E97" s="123"/>
      <c r="F97" s="122" t="s">
        <v>27</v>
      </c>
      <c r="H97" s="122"/>
      <c r="J97" s="87">
        <v>2000</v>
      </c>
      <c r="L97" s="1">
        <v>3903</v>
      </c>
      <c r="N97" s="1">
        <v>3903</v>
      </c>
      <c r="P97" s="1">
        <v>2500</v>
      </c>
      <c r="R97" s="1">
        <f t="shared" ref="R97:R113" si="10">P97</f>
        <v>2500</v>
      </c>
    </row>
    <row r="98" spans="1:18" x14ac:dyDescent="0.15">
      <c r="A98" s="9"/>
      <c r="B98">
        <v>62460</v>
      </c>
      <c r="D98" s="123"/>
      <c r="E98" s="123"/>
      <c r="F98" s="122" t="s">
        <v>57</v>
      </c>
      <c r="H98" s="122"/>
      <c r="J98" s="87">
        <v>500</v>
      </c>
      <c r="L98" s="1">
        <v>0</v>
      </c>
      <c r="N98" s="1">
        <v>0</v>
      </c>
      <c r="P98" s="1">
        <v>0</v>
      </c>
      <c r="R98" s="1">
        <f t="shared" si="10"/>
        <v>0</v>
      </c>
    </row>
    <row r="99" spans="1:18" x14ac:dyDescent="0.15">
      <c r="A99" s="9"/>
      <c r="B99">
        <v>62410</v>
      </c>
      <c r="D99" s="123"/>
      <c r="E99" s="123"/>
      <c r="F99" s="122" t="s">
        <v>41</v>
      </c>
      <c r="H99" s="122"/>
      <c r="J99" s="87">
        <v>500</v>
      </c>
      <c r="L99" s="1">
        <v>1300</v>
      </c>
      <c r="N99" s="1">
        <v>1300</v>
      </c>
      <c r="P99" s="1">
        <v>1300</v>
      </c>
      <c r="R99" s="1">
        <f t="shared" si="10"/>
        <v>1300</v>
      </c>
    </row>
    <row r="100" spans="1:18" x14ac:dyDescent="0.15">
      <c r="A100" s="9"/>
      <c r="B100">
        <v>62420</v>
      </c>
      <c r="D100" s="123"/>
      <c r="E100" s="123"/>
      <c r="F100" s="122" t="s">
        <v>42</v>
      </c>
      <c r="H100" s="122"/>
      <c r="J100" s="87">
        <v>5000</v>
      </c>
      <c r="L100" s="1">
        <v>6453</v>
      </c>
      <c r="N100" s="1">
        <v>6453</v>
      </c>
      <c r="P100" s="1">
        <v>6500</v>
      </c>
      <c r="R100" s="1">
        <f t="shared" si="10"/>
        <v>6500</v>
      </c>
    </row>
    <row r="101" spans="1:18" x14ac:dyDescent="0.15">
      <c r="A101" s="9"/>
      <c r="B101">
        <v>61080</v>
      </c>
      <c r="D101" s="123"/>
      <c r="E101" s="123" t="s">
        <v>7</v>
      </c>
      <c r="G101" s="125"/>
      <c r="H101" s="125"/>
      <c r="J101" s="87">
        <v>200</v>
      </c>
      <c r="L101" s="1">
        <v>324</v>
      </c>
      <c r="N101" s="1">
        <v>350</v>
      </c>
      <c r="P101" s="1">
        <v>350</v>
      </c>
      <c r="R101" s="1">
        <f t="shared" si="10"/>
        <v>350</v>
      </c>
    </row>
    <row r="102" spans="1:18" x14ac:dyDescent="0.15">
      <c r="A102" s="9"/>
      <c r="B102">
        <v>64100</v>
      </c>
      <c r="D102" s="123"/>
      <c r="E102" s="1" t="s">
        <v>143</v>
      </c>
      <c r="G102" s="122"/>
      <c r="H102" s="122"/>
      <c r="J102" s="87">
        <v>0</v>
      </c>
      <c r="L102" s="1">
        <v>1165</v>
      </c>
      <c r="N102" s="1">
        <v>1500</v>
      </c>
      <c r="P102" s="1">
        <v>2000</v>
      </c>
      <c r="R102" s="1">
        <f t="shared" si="10"/>
        <v>2000</v>
      </c>
    </row>
    <row r="103" spans="1:18" x14ac:dyDescent="0.15">
      <c r="A103" s="9"/>
      <c r="B103">
        <v>64175</v>
      </c>
      <c r="D103" s="123"/>
      <c r="E103" s="1" t="s">
        <v>210</v>
      </c>
      <c r="G103" s="122"/>
      <c r="H103" s="122"/>
      <c r="J103" s="87">
        <v>20000</v>
      </c>
      <c r="L103" s="1">
        <v>28277</v>
      </c>
      <c r="N103" s="1">
        <v>28277</v>
      </c>
      <c r="P103" s="1">
        <v>15000</v>
      </c>
      <c r="R103" s="1">
        <f t="shared" si="10"/>
        <v>15000</v>
      </c>
    </row>
    <row r="104" spans="1:18" x14ac:dyDescent="0.15">
      <c r="A104" s="9"/>
      <c r="B104">
        <v>65600</v>
      </c>
      <c r="D104" s="123"/>
      <c r="E104" s="122" t="s">
        <v>28</v>
      </c>
      <c r="G104" s="122"/>
      <c r="H104" s="122"/>
      <c r="J104" s="87">
        <v>500</v>
      </c>
      <c r="L104" s="1">
        <v>46</v>
      </c>
      <c r="N104" s="1">
        <v>100</v>
      </c>
      <c r="P104" s="1">
        <v>500</v>
      </c>
      <c r="R104" s="1">
        <f t="shared" si="10"/>
        <v>500</v>
      </c>
    </row>
    <row r="105" spans="1:18" x14ac:dyDescent="0.15">
      <c r="A105" s="9"/>
      <c r="B105">
        <v>61040</v>
      </c>
      <c r="D105" s="123"/>
      <c r="E105" s="1" t="s">
        <v>170</v>
      </c>
      <c r="F105" s="122"/>
      <c r="G105" s="122"/>
      <c r="H105" s="122"/>
      <c r="J105" s="87">
        <v>0</v>
      </c>
      <c r="L105" s="1">
        <v>0</v>
      </c>
      <c r="N105" s="1">
        <v>0</v>
      </c>
      <c r="P105" s="1">
        <v>0</v>
      </c>
      <c r="R105" s="1">
        <f t="shared" si="10"/>
        <v>0</v>
      </c>
    </row>
    <row r="106" spans="1:18" x14ac:dyDescent="0.15">
      <c r="A106" s="9"/>
      <c r="B106">
        <v>65100</v>
      </c>
      <c r="D106" s="123"/>
      <c r="E106" s="1" t="s">
        <v>163</v>
      </c>
      <c r="G106" s="122"/>
      <c r="H106" s="122"/>
      <c r="J106" s="87">
        <v>3000</v>
      </c>
      <c r="L106" s="1">
        <v>1665</v>
      </c>
      <c r="N106" s="1">
        <v>2000</v>
      </c>
      <c r="P106" s="1">
        <v>2000</v>
      </c>
      <c r="R106" s="1">
        <f t="shared" si="10"/>
        <v>2000</v>
      </c>
    </row>
    <row r="107" spans="1:18" x14ac:dyDescent="0.15">
      <c r="A107" s="9"/>
      <c r="B107">
        <v>65000</v>
      </c>
      <c r="D107" s="123"/>
      <c r="E107" s="1" t="s">
        <v>73</v>
      </c>
      <c r="G107" s="122"/>
      <c r="H107" s="122"/>
      <c r="J107" s="87">
        <v>3500</v>
      </c>
      <c r="L107" s="1">
        <v>5070</v>
      </c>
      <c r="N107" s="1">
        <v>6000</v>
      </c>
      <c r="P107" s="1">
        <v>6000</v>
      </c>
      <c r="R107" s="1">
        <f t="shared" si="10"/>
        <v>6000</v>
      </c>
    </row>
    <row r="108" spans="1:18" x14ac:dyDescent="0.15">
      <c r="A108" s="9"/>
      <c r="B108">
        <v>61060</v>
      </c>
      <c r="D108" s="123"/>
      <c r="E108" s="123" t="s">
        <v>61</v>
      </c>
      <c r="G108" s="122"/>
      <c r="H108" s="122"/>
      <c r="J108" s="87">
        <v>500</v>
      </c>
      <c r="L108" s="1">
        <v>0</v>
      </c>
      <c r="N108" s="1">
        <v>200</v>
      </c>
      <c r="P108" s="1">
        <v>500</v>
      </c>
      <c r="R108" s="1">
        <f t="shared" si="10"/>
        <v>500</v>
      </c>
    </row>
    <row r="109" spans="1:18" x14ac:dyDescent="0.15">
      <c r="A109" s="9"/>
      <c r="B109">
        <v>61005</v>
      </c>
      <c r="D109" s="123"/>
      <c r="E109" s="1" t="s">
        <v>218</v>
      </c>
      <c r="G109" s="122"/>
      <c r="H109" s="122"/>
      <c r="J109" s="87">
        <v>500</v>
      </c>
      <c r="L109" s="1">
        <v>586</v>
      </c>
      <c r="N109" s="1">
        <v>750</v>
      </c>
      <c r="P109" s="1">
        <v>1000</v>
      </c>
      <c r="R109" s="1">
        <f t="shared" si="10"/>
        <v>1000</v>
      </c>
    </row>
    <row r="110" spans="1:18" x14ac:dyDescent="0.15">
      <c r="A110" s="9"/>
      <c r="B110">
        <v>61070</v>
      </c>
      <c r="D110" s="123"/>
      <c r="E110" s="122" t="s">
        <v>43</v>
      </c>
      <c r="G110" s="122"/>
      <c r="H110" s="122"/>
      <c r="J110" s="87">
        <v>1500</v>
      </c>
      <c r="L110" s="1">
        <v>1008</v>
      </c>
      <c r="N110" s="1">
        <v>1500</v>
      </c>
      <c r="P110" s="1">
        <v>2000</v>
      </c>
      <c r="R110" s="1">
        <f t="shared" si="10"/>
        <v>2000</v>
      </c>
    </row>
    <row r="111" spans="1:18" x14ac:dyDescent="0.15">
      <c r="A111" s="9"/>
      <c r="B111">
        <v>87000</v>
      </c>
      <c r="D111" s="123"/>
      <c r="E111" s="1" t="s">
        <v>137</v>
      </c>
      <c r="G111" s="122"/>
      <c r="H111" s="122"/>
      <c r="J111" s="87">
        <v>1250</v>
      </c>
      <c r="L111" s="1">
        <v>511</v>
      </c>
      <c r="N111" s="1">
        <v>1000</v>
      </c>
      <c r="P111" s="1">
        <v>1000</v>
      </c>
      <c r="R111" s="1">
        <f t="shared" si="10"/>
        <v>1000</v>
      </c>
    </row>
    <row r="112" spans="1:18" x14ac:dyDescent="0.15">
      <c r="A112" s="9"/>
      <c r="B112">
        <v>87010</v>
      </c>
      <c r="D112" s="123"/>
      <c r="E112" s="1" t="s">
        <v>198</v>
      </c>
      <c r="G112" s="122"/>
      <c r="H112" s="122"/>
      <c r="J112" s="87"/>
      <c r="L112" s="1">
        <v>194</v>
      </c>
      <c r="N112" s="1">
        <v>300</v>
      </c>
      <c r="P112" s="1">
        <v>1000</v>
      </c>
      <c r="R112" s="1">
        <f t="shared" si="10"/>
        <v>1000</v>
      </c>
    </row>
    <row r="113" spans="1:18" x14ac:dyDescent="0.15">
      <c r="A113" s="9"/>
      <c r="B113">
        <v>61090</v>
      </c>
      <c r="D113" s="123"/>
      <c r="E113" s="122" t="s">
        <v>44</v>
      </c>
      <c r="G113" s="122"/>
      <c r="H113" s="122"/>
      <c r="J113" s="87">
        <v>2000</v>
      </c>
      <c r="L113" s="1">
        <v>3371</v>
      </c>
      <c r="N113" s="1">
        <v>4500</v>
      </c>
      <c r="P113" s="1">
        <v>2000</v>
      </c>
      <c r="R113" s="1">
        <f t="shared" si="10"/>
        <v>2000</v>
      </c>
    </row>
    <row r="114" spans="1:18" x14ac:dyDescent="0.15">
      <c r="A114" s="9"/>
      <c r="D114" s="1" t="s">
        <v>243</v>
      </c>
      <c r="F114" s="123"/>
      <c r="G114" s="122"/>
      <c r="H114" s="122"/>
      <c r="J114" s="87">
        <f>SUM(J73:J113)</f>
        <v>77000</v>
      </c>
      <c r="L114" s="1">
        <f>SUM(L73:L113)</f>
        <v>95969</v>
      </c>
      <c r="N114" s="1">
        <f>SUM(N73:N113)</f>
        <v>113272</v>
      </c>
      <c r="P114" s="1">
        <f>SUM(P73:P113)</f>
        <v>106800</v>
      </c>
      <c r="R114" s="1">
        <f>SUM(R73:R113)</f>
        <v>106800</v>
      </c>
    </row>
    <row r="115" spans="1:18" x14ac:dyDescent="0.15">
      <c r="A115" s="9"/>
      <c r="D115" s="123"/>
      <c r="E115" s="122"/>
      <c r="F115" s="122"/>
      <c r="G115" s="122"/>
      <c r="H115" s="122"/>
      <c r="J115" s="87"/>
      <c r="L115" s="1"/>
      <c r="N115" s="1"/>
      <c r="P115" s="1"/>
      <c r="R115" s="1"/>
    </row>
    <row r="116" spans="1:18" x14ac:dyDescent="0.15">
      <c r="A116" s="9"/>
      <c r="D116" s="123"/>
      <c r="E116" s="122" t="s">
        <v>53</v>
      </c>
      <c r="F116" s="122"/>
      <c r="G116" s="122"/>
      <c r="H116" s="122"/>
      <c r="J116" s="87"/>
      <c r="L116" s="1"/>
      <c r="N116" s="1"/>
      <c r="P116" s="1"/>
      <c r="R116" s="1"/>
    </row>
    <row r="117" spans="1:18" x14ac:dyDescent="0.15">
      <c r="A117" s="9"/>
      <c r="B117">
        <v>82005</v>
      </c>
      <c r="D117" s="123"/>
      <c r="E117" s="123"/>
      <c r="F117" s="1" t="s">
        <v>80</v>
      </c>
      <c r="J117" s="87">
        <v>2000</v>
      </c>
      <c r="L117" s="1">
        <v>1500</v>
      </c>
      <c r="N117" s="1">
        <v>1500</v>
      </c>
      <c r="P117" s="119">
        <v>3500</v>
      </c>
      <c r="R117" s="1">
        <f>P117</f>
        <v>3500</v>
      </c>
    </row>
    <row r="118" spans="1:18" x14ac:dyDescent="0.15">
      <c r="A118" s="9"/>
      <c r="B118">
        <v>82010</v>
      </c>
      <c r="D118" s="123"/>
      <c r="E118" s="122"/>
      <c r="F118" s="122" t="s">
        <v>14</v>
      </c>
      <c r="G118" s="122"/>
      <c r="H118" s="122"/>
      <c r="J118" s="87">
        <v>1500</v>
      </c>
      <c r="L118" s="1">
        <v>1613</v>
      </c>
      <c r="N118" s="1">
        <v>2000</v>
      </c>
      <c r="P118" s="1">
        <v>2000</v>
      </c>
      <c r="R118" s="1">
        <f t="shared" ref="R118:R119" si="11">P118</f>
        <v>2000</v>
      </c>
    </row>
    <row r="119" spans="1:18" x14ac:dyDescent="0.15">
      <c r="A119" s="9"/>
      <c r="B119">
        <v>82015</v>
      </c>
      <c r="D119" s="123"/>
      <c r="E119" s="122"/>
      <c r="F119" s="122" t="s">
        <v>62</v>
      </c>
      <c r="G119" s="122"/>
      <c r="H119" s="122"/>
      <c r="J119" s="87">
        <v>6000</v>
      </c>
      <c r="L119" s="1">
        <v>6969</v>
      </c>
      <c r="N119" s="1">
        <v>6969</v>
      </c>
      <c r="P119" s="1">
        <v>8000</v>
      </c>
      <c r="R119" s="1">
        <f t="shared" si="11"/>
        <v>8000</v>
      </c>
    </row>
    <row r="120" spans="1:18" x14ac:dyDescent="0.15">
      <c r="A120" s="9"/>
      <c r="D120" s="122" t="s">
        <v>56</v>
      </c>
      <c r="F120" s="123"/>
      <c r="G120" s="122"/>
      <c r="H120" s="122"/>
      <c r="J120" s="87">
        <v>9500</v>
      </c>
      <c r="L120" s="1">
        <f>SUM(L117:L119)</f>
        <v>10082</v>
      </c>
      <c r="N120" s="1">
        <f>SUM(N117:N119)</f>
        <v>10469</v>
      </c>
      <c r="P120" s="1">
        <f>SUM(P117:P119)</f>
        <v>13500</v>
      </c>
      <c r="R120" s="1">
        <f>SUM(R117:R119)</f>
        <v>13500</v>
      </c>
    </row>
    <row r="121" spans="1:18" x14ac:dyDescent="0.15">
      <c r="A121" s="9"/>
      <c r="D121" s="123"/>
      <c r="E121" s="123"/>
      <c r="F121" s="122"/>
      <c r="G121" s="122"/>
      <c r="H121" s="122"/>
      <c r="J121" s="87"/>
      <c r="L121" s="1"/>
      <c r="N121" s="1"/>
      <c r="P121" s="1"/>
      <c r="R121" s="1"/>
    </row>
    <row r="122" spans="1:18" x14ac:dyDescent="0.15">
      <c r="A122" s="9"/>
      <c r="D122" s="1" t="s">
        <v>244</v>
      </c>
      <c r="F122" s="122"/>
      <c r="G122" s="122"/>
      <c r="H122" s="122"/>
      <c r="J122" s="87"/>
      <c r="L122" s="1"/>
      <c r="N122" s="1"/>
      <c r="P122" s="1"/>
      <c r="R122" s="1"/>
    </row>
    <row r="123" spans="1:18" x14ac:dyDescent="0.15">
      <c r="A123" s="9"/>
      <c r="B123">
        <v>73030</v>
      </c>
      <c r="D123" s="123"/>
      <c r="E123" s="1" t="s">
        <v>68</v>
      </c>
      <c r="G123" s="122"/>
      <c r="H123" s="122"/>
      <c r="J123" s="87">
        <v>500</v>
      </c>
      <c r="L123" s="1">
        <v>1017</v>
      </c>
      <c r="N123" s="1">
        <v>1017</v>
      </c>
      <c r="P123" s="1">
        <v>1000</v>
      </c>
      <c r="R123" s="120">
        <v>0</v>
      </c>
    </row>
    <row r="124" spans="1:18" x14ac:dyDescent="0.15">
      <c r="A124" s="9"/>
      <c r="B124">
        <v>73010</v>
      </c>
      <c r="D124" s="123"/>
      <c r="E124" s="122" t="s">
        <v>36</v>
      </c>
      <c r="G124" s="122"/>
      <c r="H124" s="122"/>
      <c r="J124" s="87">
        <v>750</v>
      </c>
      <c r="L124" s="1">
        <v>715</v>
      </c>
      <c r="N124" s="1">
        <v>750</v>
      </c>
      <c r="P124" s="1">
        <v>750</v>
      </c>
      <c r="R124" s="120">
        <v>375</v>
      </c>
    </row>
    <row r="125" spans="1:18" x14ac:dyDescent="0.15">
      <c r="A125" s="9"/>
      <c r="B125">
        <v>73025</v>
      </c>
      <c r="D125" s="123"/>
      <c r="E125" s="122" t="s">
        <v>37</v>
      </c>
      <c r="G125" s="122"/>
      <c r="H125" s="122"/>
      <c r="J125" s="87">
        <v>1500</v>
      </c>
      <c r="L125" s="1">
        <v>1146</v>
      </c>
      <c r="N125" s="1">
        <v>1500</v>
      </c>
      <c r="P125" s="1">
        <v>1500</v>
      </c>
      <c r="R125" s="120">
        <v>750</v>
      </c>
    </row>
    <row r="126" spans="1:18" x14ac:dyDescent="0.15">
      <c r="A126" s="9"/>
      <c r="B126">
        <v>73020</v>
      </c>
      <c r="D126" s="123"/>
      <c r="E126" s="122" t="s">
        <v>23</v>
      </c>
      <c r="G126" s="122"/>
      <c r="H126" s="122"/>
      <c r="J126" s="87">
        <v>560</v>
      </c>
      <c r="L126" s="1">
        <v>350</v>
      </c>
      <c r="N126" s="1">
        <v>500</v>
      </c>
      <c r="P126" s="1">
        <v>500</v>
      </c>
      <c r="R126" s="1">
        <f>P126</f>
        <v>500</v>
      </c>
    </row>
    <row r="127" spans="1:18" x14ac:dyDescent="0.15">
      <c r="A127" s="9"/>
      <c r="B127">
        <v>73045</v>
      </c>
      <c r="D127" s="123"/>
      <c r="E127" s="122" t="s">
        <v>24</v>
      </c>
      <c r="G127" s="122"/>
      <c r="H127" s="122"/>
      <c r="J127" s="87">
        <v>1500</v>
      </c>
      <c r="L127" s="1">
        <v>1500</v>
      </c>
      <c r="N127" s="1">
        <v>1500</v>
      </c>
      <c r="P127" s="1">
        <v>0</v>
      </c>
      <c r="R127" s="1">
        <f>P127</f>
        <v>0</v>
      </c>
    </row>
    <row r="128" spans="1:18" x14ac:dyDescent="0.15">
      <c r="A128" s="9"/>
      <c r="B128">
        <v>73065</v>
      </c>
      <c r="D128" s="123"/>
      <c r="E128" s="122" t="s">
        <v>20</v>
      </c>
      <c r="G128" s="122"/>
      <c r="H128" s="122"/>
      <c r="J128" s="87">
        <v>500</v>
      </c>
      <c r="L128" s="1">
        <v>325</v>
      </c>
      <c r="N128" s="1">
        <v>350</v>
      </c>
      <c r="P128" s="1">
        <v>500</v>
      </c>
      <c r="R128" s="120">
        <v>0</v>
      </c>
    </row>
    <row r="129" spans="1:18" x14ac:dyDescent="0.15">
      <c r="A129" s="9"/>
      <c r="B129">
        <v>73050</v>
      </c>
      <c r="D129" s="123"/>
      <c r="E129" s="122" t="s">
        <v>13</v>
      </c>
      <c r="G129" s="122"/>
      <c r="H129" s="122"/>
      <c r="J129" s="87">
        <v>2000</v>
      </c>
      <c r="L129" s="1">
        <v>567</v>
      </c>
      <c r="N129" s="1">
        <v>750</v>
      </c>
      <c r="P129" s="1">
        <v>750</v>
      </c>
      <c r="R129" s="120">
        <v>0</v>
      </c>
    </row>
    <row r="130" spans="1:18" x14ac:dyDescent="0.15">
      <c r="A130" s="9"/>
      <c r="B130">
        <v>73035</v>
      </c>
      <c r="D130" s="123"/>
      <c r="E130" s="122" t="s">
        <v>40</v>
      </c>
      <c r="G130" s="122"/>
      <c r="H130" s="122"/>
      <c r="J130" s="87">
        <v>4500</v>
      </c>
      <c r="L130" s="1">
        <v>3003</v>
      </c>
      <c r="N130" s="1">
        <v>4500</v>
      </c>
      <c r="P130" s="1">
        <v>4500</v>
      </c>
      <c r="R130" s="120">
        <v>2250</v>
      </c>
    </row>
    <row r="131" spans="1:18" x14ac:dyDescent="0.15">
      <c r="A131" s="9"/>
      <c r="D131" s="123"/>
      <c r="E131" s="122" t="s">
        <v>59</v>
      </c>
      <c r="F131" s="122"/>
      <c r="G131" s="122"/>
      <c r="H131" s="122"/>
      <c r="J131" s="87"/>
      <c r="L131" s="1"/>
      <c r="N131" s="1"/>
      <c r="P131" s="1"/>
      <c r="R131" s="1"/>
    </row>
    <row r="132" spans="1:18" x14ac:dyDescent="0.15">
      <c r="A132" s="9"/>
      <c r="B132">
        <v>74005</v>
      </c>
      <c r="D132" s="123"/>
      <c r="E132" s="122"/>
      <c r="F132" s="122" t="s">
        <v>60</v>
      </c>
      <c r="G132" s="122"/>
      <c r="H132" s="122"/>
      <c r="J132" s="87">
        <v>500</v>
      </c>
      <c r="L132" s="1">
        <v>48</v>
      </c>
      <c r="N132" s="1">
        <v>48</v>
      </c>
      <c r="P132" s="1">
        <v>500</v>
      </c>
      <c r="R132" s="1">
        <f>P132</f>
        <v>500</v>
      </c>
    </row>
    <row r="133" spans="1:18" x14ac:dyDescent="0.15">
      <c r="A133" s="9"/>
      <c r="B133">
        <v>74010</v>
      </c>
      <c r="D133" s="123"/>
      <c r="E133" s="122"/>
      <c r="F133" s="122" t="s">
        <v>39</v>
      </c>
      <c r="G133" s="122"/>
      <c r="H133" s="122"/>
      <c r="J133" s="87">
        <v>2700</v>
      </c>
      <c r="L133" s="1">
        <v>2631</v>
      </c>
      <c r="N133" s="1">
        <v>3000</v>
      </c>
      <c r="P133" s="1">
        <v>3000</v>
      </c>
      <c r="R133" s="1">
        <f t="shared" ref="R133:R135" si="12">P133</f>
        <v>3000</v>
      </c>
    </row>
    <row r="134" spans="1:18" x14ac:dyDescent="0.15">
      <c r="A134" s="9"/>
      <c r="B134">
        <v>74020</v>
      </c>
      <c r="D134" s="123"/>
      <c r="E134" s="122"/>
      <c r="F134" s="122" t="s">
        <v>58</v>
      </c>
      <c r="G134" s="122"/>
      <c r="H134" s="122"/>
      <c r="J134" s="87">
        <v>750</v>
      </c>
      <c r="L134" s="1">
        <v>455</v>
      </c>
      <c r="N134" s="1">
        <v>455</v>
      </c>
      <c r="P134" s="1">
        <v>750</v>
      </c>
      <c r="R134" s="1">
        <f t="shared" si="12"/>
        <v>750</v>
      </c>
    </row>
    <row r="135" spans="1:18" x14ac:dyDescent="0.15">
      <c r="A135" s="9"/>
      <c r="B135">
        <v>73100</v>
      </c>
      <c r="D135" s="123"/>
      <c r="E135" s="122" t="s">
        <v>66</v>
      </c>
      <c r="F135" s="122"/>
      <c r="G135" s="122"/>
      <c r="H135" s="122"/>
      <c r="J135" s="87">
        <v>28750</v>
      </c>
      <c r="L135" s="1">
        <v>31440</v>
      </c>
      <c r="N135" s="1">
        <v>33000</v>
      </c>
      <c r="P135" s="119">
        <v>22000</v>
      </c>
      <c r="R135" s="1">
        <f t="shared" si="12"/>
        <v>22000</v>
      </c>
    </row>
    <row r="136" spans="1:18" x14ac:dyDescent="0.15">
      <c r="A136" s="9"/>
      <c r="D136" s="123"/>
      <c r="E136" s="122"/>
      <c r="F136" s="1" t="s">
        <v>212</v>
      </c>
      <c r="G136" s="122"/>
      <c r="H136" s="122">
        <v>25641</v>
      </c>
      <c r="J136" s="87"/>
      <c r="L136" s="1"/>
      <c r="N136" s="1"/>
      <c r="P136" s="1"/>
      <c r="R136" s="1"/>
    </row>
    <row r="137" spans="1:18" x14ac:dyDescent="0.15">
      <c r="A137" s="9"/>
      <c r="D137" s="123"/>
      <c r="E137" s="122"/>
      <c r="F137" s="1" t="s">
        <v>213</v>
      </c>
      <c r="G137" s="122"/>
      <c r="H137" s="122">
        <v>300</v>
      </c>
      <c r="J137" s="87"/>
      <c r="L137" s="1"/>
      <c r="N137" s="1"/>
      <c r="P137" s="1"/>
      <c r="R137" s="1"/>
    </row>
    <row r="138" spans="1:18" x14ac:dyDescent="0.15">
      <c r="A138" s="9"/>
      <c r="D138" s="123"/>
      <c r="E138" s="122"/>
      <c r="F138" s="1" t="s">
        <v>214</v>
      </c>
      <c r="G138" s="122"/>
      <c r="H138" s="122">
        <v>484</v>
      </c>
      <c r="J138" s="87"/>
      <c r="L138" s="1"/>
      <c r="N138" s="1"/>
      <c r="P138" s="1"/>
      <c r="R138" s="1"/>
    </row>
    <row r="139" spans="1:18" x14ac:dyDescent="0.15">
      <c r="A139" s="9"/>
      <c r="D139" s="123"/>
      <c r="E139" s="122"/>
      <c r="F139" s="1" t="s">
        <v>215</v>
      </c>
      <c r="G139" s="122"/>
      <c r="H139" s="122">
        <v>824</v>
      </c>
      <c r="J139" s="87"/>
      <c r="L139" s="1"/>
      <c r="N139" s="1"/>
      <c r="P139" s="1"/>
      <c r="R139" s="1"/>
    </row>
    <row r="140" spans="1:18" x14ac:dyDescent="0.15">
      <c r="A140" s="9"/>
      <c r="D140" s="123"/>
      <c r="E140" s="122"/>
      <c r="F140" s="1" t="s">
        <v>216</v>
      </c>
      <c r="G140" s="122"/>
      <c r="H140" s="122">
        <v>1000</v>
      </c>
      <c r="J140" s="87"/>
      <c r="L140" s="1"/>
      <c r="N140" s="1"/>
      <c r="P140" s="1"/>
      <c r="R140" s="1"/>
    </row>
    <row r="141" spans="1:18" x14ac:dyDescent="0.15">
      <c r="A141" s="9"/>
      <c r="D141" s="123"/>
      <c r="E141" s="122"/>
      <c r="F141" s="1" t="s">
        <v>217</v>
      </c>
      <c r="G141" s="122"/>
      <c r="H141" s="122">
        <f>SUM(H136:H140)</f>
        <v>28249</v>
      </c>
      <c r="J141" s="87"/>
      <c r="L141" s="1"/>
      <c r="N141" s="1"/>
      <c r="P141" s="1"/>
      <c r="R141" s="1"/>
    </row>
    <row r="142" spans="1:18" x14ac:dyDescent="0.15">
      <c r="A142" s="9"/>
      <c r="D142" s="123"/>
      <c r="E142" s="122" t="s">
        <v>25</v>
      </c>
      <c r="F142" s="122"/>
      <c r="G142" s="122"/>
      <c r="H142" s="122"/>
      <c r="J142" s="87"/>
      <c r="L142" s="1"/>
      <c r="N142" s="1"/>
      <c r="P142" s="1"/>
      <c r="R142" s="1"/>
    </row>
    <row r="143" spans="1:18" x14ac:dyDescent="0.15">
      <c r="A143" s="9"/>
      <c r="B143">
        <v>73210</v>
      </c>
      <c r="D143" s="123"/>
      <c r="E143" s="122"/>
      <c r="F143" s="122" t="s">
        <v>11</v>
      </c>
      <c r="G143" s="122"/>
      <c r="H143" s="122"/>
      <c r="J143" s="87">
        <v>0</v>
      </c>
      <c r="L143" s="1">
        <v>0</v>
      </c>
      <c r="N143" s="1">
        <v>0</v>
      </c>
      <c r="P143" s="1">
        <v>0</v>
      </c>
      <c r="R143" s="1">
        <f>P143</f>
        <v>0</v>
      </c>
    </row>
    <row r="144" spans="1:18" x14ac:dyDescent="0.15">
      <c r="A144" s="9"/>
      <c r="B144">
        <v>73215</v>
      </c>
      <c r="D144" s="123"/>
      <c r="E144" s="122"/>
      <c r="F144" s="122" t="s">
        <v>48</v>
      </c>
      <c r="G144" s="122"/>
      <c r="H144" s="122"/>
      <c r="J144" s="87">
        <v>1500</v>
      </c>
      <c r="L144" s="1">
        <v>640</v>
      </c>
      <c r="N144" s="1">
        <v>750</v>
      </c>
      <c r="P144" s="1">
        <v>750</v>
      </c>
      <c r="R144" s="1">
        <f t="shared" ref="R144:R145" si="13">P144</f>
        <v>750</v>
      </c>
    </row>
    <row r="145" spans="1:18" x14ac:dyDescent="0.15">
      <c r="A145" s="9"/>
      <c r="B145">
        <v>75000</v>
      </c>
      <c r="D145" s="123"/>
      <c r="E145" s="122" t="s">
        <v>0</v>
      </c>
      <c r="F145" s="122"/>
      <c r="G145" s="122"/>
      <c r="H145" s="122"/>
      <c r="J145" s="87">
        <v>400</v>
      </c>
      <c r="L145" s="1">
        <v>0</v>
      </c>
      <c r="N145" s="1">
        <v>400</v>
      </c>
      <c r="P145" s="1">
        <v>400</v>
      </c>
      <c r="R145" s="1">
        <f t="shared" si="13"/>
        <v>400</v>
      </c>
    </row>
    <row r="146" spans="1:18" x14ac:dyDescent="0.15">
      <c r="A146" s="9"/>
      <c r="D146" s="123"/>
      <c r="E146" s="122" t="s">
        <v>1</v>
      </c>
      <c r="F146" s="122"/>
      <c r="G146" s="122"/>
      <c r="H146" s="122"/>
      <c r="J146" s="87"/>
      <c r="L146" s="1"/>
      <c r="N146" s="1"/>
      <c r="P146" s="1"/>
      <c r="R146" s="1"/>
    </row>
    <row r="147" spans="1:18" x14ac:dyDescent="0.15">
      <c r="A147" s="9"/>
      <c r="B147">
        <v>86205</v>
      </c>
      <c r="D147" s="123"/>
      <c r="E147" s="122"/>
      <c r="F147" s="122" t="s">
        <v>2</v>
      </c>
      <c r="G147" s="122"/>
      <c r="H147" s="122"/>
      <c r="J147" s="87">
        <v>6500</v>
      </c>
      <c r="L147" s="1">
        <v>4329</v>
      </c>
      <c r="N147" s="1">
        <v>6500</v>
      </c>
      <c r="P147" s="1">
        <v>6500</v>
      </c>
      <c r="R147" s="120">
        <v>3250</v>
      </c>
    </row>
    <row r="148" spans="1:18" x14ac:dyDescent="0.15">
      <c r="A148" s="9"/>
      <c r="B148">
        <v>86210</v>
      </c>
      <c r="D148" s="123"/>
      <c r="E148" s="122"/>
      <c r="F148" s="122" t="s">
        <v>3</v>
      </c>
      <c r="G148" s="122"/>
      <c r="H148" s="122"/>
      <c r="J148" s="87">
        <v>2580</v>
      </c>
      <c r="L148" s="1">
        <v>2479</v>
      </c>
      <c r="N148" s="1">
        <v>3250</v>
      </c>
      <c r="P148" s="1">
        <v>3500</v>
      </c>
      <c r="R148" s="120">
        <v>1750</v>
      </c>
    </row>
    <row r="149" spans="1:18" x14ac:dyDescent="0.15">
      <c r="A149" s="9"/>
      <c r="B149">
        <v>86215</v>
      </c>
      <c r="D149" s="123"/>
      <c r="E149" s="122"/>
      <c r="F149" s="122" t="s">
        <v>4</v>
      </c>
      <c r="G149" s="122"/>
      <c r="H149" s="122"/>
      <c r="J149" s="87">
        <v>350</v>
      </c>
      <c r="L149" s="1">
        <v>303</v>
      </c>
      <c r="N149" s="1">
        <v>400</v>
      </c>
      <c r="P149" s="1">
        <v>400</v>
      </c>
      <c r="R149" s="120">
        <v>200</v>
      </c>
    </row>
    <row r="150" spans="1:18" x14ac:dyDescent="0.15">
      <c r="A150" s="9"/>
      <c r="B150">
        <v>86220</v>
      </c>
      <c r="D150" s="123"/>
      <c r="E150" s="122"/>
      <c r="F150" s="122" t="s">
        <v>5</v>
      </c>
      <c r="G150" s="122"/>
      <c r="H150" s="122"/>
      <c r="J150" s="87">
        <v>1200</v>
      </c>
      <c r="L150" s="1">
        <v>831</v>
      </c>
      <c r="N150" s="1">
        <v>1000</v>
      </c>
      <c r="P150" s="1">
        <v>1200</v>
      </c>
      <c r="R150" s="120">
        <v>600</v>
      </c>
    </row>
    <row r="151" spans="1:18" x14ac:dyDescent="0.15">
      <c r="A151" s="9"/>
      <c r="B151">
        <v>86400</v>
      </c>
      <c r="D151" s="123"/>
      <c r="E151" s="1" t="s">
        <v>245</v>
      </c>
      <c r="F151" s="122"/>
      <c r="G151" s="122"/>
      <c r="H151" s="122"/>
      <c r="J151" s="87"/>
      <c r="L151" s="1"/>
      <c r="N151" s="1"/>
      <c r="P151" s="119">
        <v>1000</v>
      </c>
      <c r="R151" s="1">
        <f>P151</f>
        <v>1000</v>
      </c>
    </row>
    <row r="152" spans="1:18" x14ac:dyDescent="0.15">
      <c r="A152" s="9"/>
      <c r="D152" s="122" t="s">
        <v>21</v>
      </c>
      <c r="F152" s="122"/>
      <c r="G152" s="122"/>
      <c r="H152" s="122"/>
      <c r="J152" s="87">
        <v>57040</v>
      </c>
      <c r="L152" s="1"/>
      <c r="N152" s="1">
        <f>SUM(N123:N150)</f>
        <v>59670</v>
      </c>
      <c r="P152" s="1">
        <f>SUM(P123:P151)</f>
        <v>49500</v>
      </c>
      <c r="R152" s="1">
        <f>SUM(R123:R151)</f>
        <v>38075</v>
      </c>
    </row>
    <row r="153" spans="1:18" x14ac:dyDescent="0.15">
      <c r="A153" s="9"/>
      <c r="D153" s="123"/>
      <c r="E153" s="123"/>
      <c r="F153" s="123"/>
      <c r="G153" s="123"/>
      <c r="H153" s="123"/>
      <c r="J153" s="87"/>
      <c r="L153" s="1"/>
      <c r="N153" s="1"/>
      <c r="P153" s="1"/>
      <c r="R153" s="1"/>
    </row>
    <row r="154" spans="1:18" x14ac:dyDescent="0.15">
      <c r="A154" s="9"/>
      <c r="B154" s="2"/>
      <c r="C154" s="2"/>
      <c r="D154" s="2" t="s">
        <v>88</v>
      </c>
      <c r="E154" s="2"/>
      <c r="F154" s="2"/>
      <c r="G154" s="2"/>
      <c r="H154" s="2"/>
      <c r="I154" s="2"/>
      <c r="J154" s="104">
        <v>591764.125</v>
      </c>
      <c r="K154" s="2"/>
      <c r="L154" s="63"/>
      <c r="M154" s="2"/>
      <c r="N154" s="63">
        <f>N58+N69+N114+N120+N152</f>
        <v>218696</v>
      </c>
      <c r="O154" s="2"/>
      <c r="P154" s="63">
        <f>P51+P58+P69+P114+P120+P152</f>
        <v>696937.78</v>
      </c>
      <c r="Q154" s="2"/>
      <c r="R154" s="63">
        <f>R51+R58+R69+R114+R120+R152</f>
        <v>685512.78</v>
      </c>
    </row>
    <row r="155" spans="1:18" x14ac:dyDescent="0.15">
      <c r="A155" s="9"/>
      <c r="D155" s="123"/>
      <c r="E155" s="123"/>
      <c r="F155" s="123"/>
      <c r="G155" s="123"/>
      <c r="H155" s="123"/>
      <c r="J155" s="87"/>
      <c r="L155" s="1"/>
      <c r="N155" s="1"/>
      <c r="P155" s="1"/>
      <c r="R155" s="1"/>
    </row>
    <row r="156" spans="1:18" x14ac:dyDescent="0.15">
      <c r="A156" s="9"/>
      <c r="B156" s="2"/>
      <c r="C156" s="2"/>
      <c r="D156" s="2"/>
      <c r="E156" s="2" t="s">
        <v>150</v>
      </c>
      <c r="F156" s="2"/>
      <c r="G156" s="2"/>
      <c r="H156" s="2"/>
      <c r="I156" s="2"/>
      <c r="J156" s="104">
        <v>30947.875</v>
      </c>
      <c r="K156" s="2"/>
      <c r="L156" s="63"/>
      <c r="M156" s="63"/>
      <c r="N156" s="63">
        <f>N27-N154</f>
        <v>374997</v>
      </c>
      <c r="O156" s="2"/>
      <c r="P156" s="63">
        <f>P33-P154</f>
        <v>59088.219999999972</v>
      </c>
      <c r="Q156" s="2"/>
      <c r="R156" s="63">
        <f>R33-R154</f>
        <v>49513.219999999972</v>
      </c>
    </row>
    <row r="157" spans="1:18" x14ac:dyDescent="0.15">
      <c r="A157" s="9"/>
      <c r="D157" s="123"/>
      <c r="E157" s="123"/>
      <c r="F157" s="123"/>
      <c r="G157" s="123"/>
      <c r="H157" s="123"/>
      <c r="J157" s="87"/>
      <c r="L157" s="1"/>
      <c r="M157" s="1"/>
      <c r="N157" s="1"/>
      <c r="P157" s="1"/>
      <c r="R157" s="1"/>
    </row>
    <row r="158" spans="1:18" x14ac:dyDescent="0.15">
      <c r="A158" s="9"/>
      <c r="B158" s="2"/>
      <c r="C158" s="2"/>
      <c r="D158" s="2"/>
      <c r="E158" s="2" t="s">
        <v>164</v>
      </c>
      <c r="F158" s="2"/>
      <c r="G158" s="2"/>
      <c r="H158" s="2"/>
      <c r="I158" s="2"/>
      <c r="J158" s="106"/>
      <c r="K158" s="2"/>
      <c r="L158" s="63"/>
      <c r="M158" s="63"/>
      <c r="N158" s="63"/>
      <c r="O158" s="2"/>
      <c r="P158" s="89">
        <f>P156/P154</f>
        <v>8.4782632963304086E-2</v>
      </c>
      <c r="Q158" s="2"/>
      <c r="R158" s="89">
        <f>R156/R154</f>
        <v>7.2228004268570997E-2</v>
      </c>
    </row>
  </sheetData>
  <mergeCells count="1">
    <mergeCell ref="D2:J2"/>
  </mergeCells>
  <conditionalFormatting sqref="C72 B1:C71 B73:C158">
    <cfRule type="duplicateValues" dxfId="0" priority="1"/>
  </conditionalFormatting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451A-2C91-284B-AF47-AD4CCB17228F}">
  <dimension ref="A1:K76"/>
  <sheetViews>
    <sheetView zoomScale="130" zoomScaleNormal="130" workbookViewId="0">
      <selection activeCell="B5" sqref="B5"/>
    </sheetView>
  </sheetViews>
  <sheetFormatPr baseColWidth="10" defaultRowHeight="13" x14ac:dyDescent="0.15"/>
  <cols>
    <col min="1" max="1" width="10.83203125" style="99"/>
    <col min="2" max="11" width="10.83203125" style="102"/>
  </cols>
  <sheetData>
    <row r="1" spans="1:11" ht="17" customHeight="1" x14ac:dyDescent="0.15">
      <c r="A1" s="99">
        <v>43015</v>
      </c>
      <c r="B1" s="102" t="s">
        <v>287</v>
      </c>
    </row>
    <row r="2" spans="1:11" ht="17" customHeight="1" x14ac:dyDescent="0.15">
      <c r="A2" s="99">
        <v>43020</v>
      </c>
      <c r="B2" s="102" t="s">
        <v>276</v>
      </c>
    </row>
    <row r="3" spans="1:11" s="90" customFormat="1" ht="17" customHeight="1" x14ac:dyDescent="0.15">
      <c r="A3" s="100">
        <v>45020</v>
      </c>
      <c r="B3" s="101" t="s">
        <v>296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1" s="90" customFormat="1" ht="17" customHeight="1" x14ac:dyDescent="0.15">
      <c r="A4" s="100">
        <v>48000</v>
      </c>
      <c r="B4" s="101" t="s">
        <v>272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1:11" s="90" customFormat="1" ht="17" customHeight="1" x14ac:dyDescent="0.15">
      <c r="A5" s="100">
        <v>61020</v>
      </c>
      <c r="B5" s="101" t="s">
        <v>292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1:11" s="90" customFormat="1" ht="17" customHeight="1" x14ac:dyDescent="0.15">
      <c r="A6" s="100">
        <v>62415</v>
      </c>
      <c r="B6" s="101" t="s">
        <v>211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1:11" s="90" customFormat="1" ht="17" customHeight="1" x14ac:dyDescent="0.15">
      <c r="A7" s="100">
        <v>63015</v>
      </c>
      <c r="B7" s="101" t="s">
        <v>230</v>
      </c>
      <c r="C7" s="101"/>
      <c r="D7" s="101"/>
      <c r="E7" s="101"/>
      <c r="F7" s="101"/>
      <c r="G7" s="101"/>
      <c r="H7" s="101"/>
      <c r="I7" s="101"/>
      <c r="J7" s="101"/>
      <c r="K7" s="101"/>
    </row>
    <row r="8" spans="1:11" s="90" customFormat="1" ht="17" customHeight="1" x14ac:dyDescent="0.15">
      <c r="A8" s="100">
        <v>64500</v>
      </c>
      <c r="B8" s="101" t="s">
        <v>279</v>
      </c>
      <c r="C8" s="101"/>
      <c r="D8" s="101"/>
      <c r="E8" s="101"/>
      <c r="F8" s="101"/>
      <c r="G8" s="101"/>
      <c r="H8" s="101"/>
      <c r="I8" s="101"/>
      <c r="J8" s="101"/>
      <c r="K8" s="101"/>
    </row>
    <row r="9" spans="1:11" s="90" customFormat="1" ht="17" customHeight="1" x14ac:dyDescent="0.15">
      <c r="A9" s="100">
        <v>73100</v>
      </c>
      <c r="B9" s="101" t="s">
        <v>289</v>
      </c>
      <c r="C9" s="101"/>
      <c r="D9" s="101"/>
      <c r="E9" s="101"/>
      <c r="F9" s="101"/>
      <c r="G9" s="101"/>
      <c r="H9" s="101"/>
      <c r="I9" s="101"/>
      <c r="J9" s="101"/>
      <c r="K9" s="101"/>
    </row>
    <row r="10" spans="1:11" s="90" customFormat="1" ht="17" customHeight="1" x14ac:dyDescent="0.15">
      <c r="A10" s="100" t="s">
        <v>207</v>
      </c>
      <c r="B10" s="101" t="s">
        <v>275</v>
      </c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90" customFormat="1" ht="17" customHeight="1" x14ac:dyDescent="0.15">
      <c r="A11" s="100">
        <v>82005</v>
      </c>
      <c r="B11" s="101" t="s">
        <v>293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s="90" customFormat="1" ht="17" customHeight="1" x14ac:dyDescent="0.15">
      <c r="A12" s="100">
        <v>86115</v>
      </c>
      <c r="B12" s="101" t="s">
        <v>209</v>
      </c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s="90" customFormat="1" ht="17" customHeight="1" x14ac:dyDescent="0.15">
      <c r="A13" s="100">
        <v>86400</v>
      </c>
      <c r="B13" s="101" t="s">
        <v>295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s="90" customFormat="1" ht="17" customHeight="1" x14ac:dyDescent="0.15">
      <c r="A14" s="100" t="s">
        <v>278</v>
      </c>
      <c r="B14" t="s">
        <v>288</v>
      </c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s="90" customFormat="1" ht="17" customHeight="1" x14ac:dyDescent="0.15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90" customFormat="1" ht="17" customHeight="1" x14ac:dyDescent="0.15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s="90" customFormat="1" ht="17" customHeight="1" x14ac:dyDescent="0.1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s="90" customFormat="1" ht="17" customHeight="1" x14ac:dyDescent="0.1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s="90" customFormat="1" ht="17" customHeight="1" x14ac:dyDescent="0.15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ht="17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</row>
    <row r="21" spans="1:11" s="90" customFormat="1" ht="17" customHeight="1" x14ac:dyDescent="0.15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 s="90" customFormat="1" ht="17" customHeight="1" x14ac:dyDescent="0.1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s="90" customFormat="1" ht="17" customHeight="1" x14ac:dyDescent="0.15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s="90" customFormat="1" ht="14" x14ac:dyDescent="0.1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ht="14" x14ac:dyDescent="0.15">
      <c r="A25" s="100"/>
      <c r="B25" s="101"/>
      <c r="C25" s="101"/>
      <c r="D25" s="101"/>
      <c r="E25" s="101"/>
      <c r="F25" s="101"/>
      <c r="G25" s="101"/>
      <c r="H25" s="101"/>
      <c r="I25" s="101"/>
    </row>
    <row r="26" spans="1:11" s="90" customFormat="1" ht="14" x14ac:dyDescent="0.1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s="90" customFormat="1" ht="14" x14ac:dyDescent="0.1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1" s="90" customFormat="1" ht="14" x14ac:dyDescent="0.1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</row>
    <row r="29" spans="1:11" s="90" customFormat="1" ht="14" x14ac:dyDescent="0.1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s="90" customFormat="1" ht="14" x14ac:dyDescent="0.15">
      <c r="A30" s="100"/>
      <c r="B30" s="101"/>
      <c r="C30" s="102"/>
      <c r="D30" s="102"/>
      <c r="E30" s="102"/>
      <c r="F30" s="102"/>
      <c r="G30" s="102"/>
      <c r="H30" s="102"/>
      <c r="I30" s="102"/>
      <c r="J30" s="101"/>
      <c r="K30" s="101"/>
    </row>
    <row r="31" spans="1:11" s="90" customFormat="1" ht="14" x14ac:dyDescent="0.1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s="90" customFormat="1" ht="14" x14ac:dyDescent="0.15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s="90" customFormat="1" ht="14" x14ac:dyDescent="0.15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  <row r="34" spans="1:11" s="90" customFormat="1" ht="14" x14ac:dyDescent="0.15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</row>
    <row r="35" spans="1:11" s="90" customFormat="1" ht="14" x14ac:dyDescent="0.1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</row>
    <row r="36" spans="1:11" s="90" customFormat="1" ht="14" x14ac:dyDescent="0.1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s="90" customFormat="1" ht="14" x14ac:dyDescent="0.1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s="90" customFormat="1" ht="14" x14ac:dyDescent="0.1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s="90" customFormat="1" ht="14" x14ac:dyDescent="0.15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s="90" customFormat="1" ht="14" x14ac:dyDescent="0.1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s="90" customFormat="1" ht="14" x14ac:dyDescent="0.1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</row>
    <row r="42" spans="1:11" s="90" customFormat="1" ht="14" x14ac:dyDescent="0.1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 s="90" customFormat="1" ht="14" x14ac:dyDescent="0.15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</row>
    <row r="44" spans="1:11" s="90" customFormat="1" ht="14" x14ac:dyDescent="0.1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s="90" customFormat="1" ht="14" x14ac:dyDescent="0.15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s="90" customFormat="1" ht="14" x14ac:dyDescent="0.15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</row>
    <row r="47" spans="1:11" s="90" customFormat="1" ht="14" x14ac:dyDescent="0.15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  <row r="48" spans="1:11" s="90" customFormat="1" ht="14" x14ac:dyDescent="0.15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</row>
    <row r="49" spans="1:11" s="90" customFormat="1" ht="14" x14ac:dyDescent="0.15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 s="90" customFormat="1" ht="14" x14ac:dyDescent="0.1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</row>
    <row r="51" spans="1:11" s="90" customFormat="1" ht="14" x14ac:dyDescent="0.1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 s="90" customFormat="1" ht="14" x14ac:dyDescent="0.1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s="90" customFormat="1" ht="14" x14ac:dyDescent="0.15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01"/>
    </row>
    <row r="54" spans="1:11" s="90" customFormat="1" ht="14" x14ac:dyDescent="0.15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</row>
    <row r="55" spans="1:11" s="90" customFormat="1" ht="14" x14ac:dyDescent="0.15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01"/>
    </row>
    <row r="56" spans="1:11" s="90" customFormat="1" ht="14" x14ac:dyDescent="0.15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</row>
    <row r="57" spans="1:11" s="90" customFormat="1" ht="14" x14ac:dyDescent="0.15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s="90" customFormat="1" ht="14" x14ac:dyDescent="0.15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s="90" customFormat="1" ht="14" x14ac:dyDescent="0.15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s="90" customFormat="1" ht="14" x14ac:dyDescent="0.15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</row>
    <row r="61" spans="1:11" s="90" customFormat="1" ht="14" x14ac:dyDescent="0.15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1" s="90" customFormat="1" ht="14" x14ac:dyDescent="0.15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90" customFormat="1" ht="14" x14ac:dyDescent="0.15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s="90" customFormat="1" ht="14" x14ac:dyDescent="0.15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</row>
    <row r="65" spans="1:11" s="90" customFormat="1" ht="14" x14ac:dyDescent="0.15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s="90" customFormat="1" ht="14" x14ac:dyDescent="0.15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</row>
    <row r="67" spans="1:11" s="90" customFormat="1" ht="14" x14ac:dyDescent="0.15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1"/>
    </row>
    <row r="68" spans="1:11" s="90" customFormat="1" ht="14" x14ac:dyDescent="0.15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</row>
    <row r="69" spans="1:11" s="90" customFormat="1" ht="14" x14ac:dyDescent="0.15">
      <c r="A69" s="100"/>
      <c r="B69" s="101"/>
      <c r="C69" s="101"/>
      <c r="D69" s="101"/>
      <c r="E69" s="101"/>
      <c r="F69" s="101"/>
      <c r="G69" s="101"/>
      <c r="H69" s="101"/>
      <c r="I69" s="101"/>
      <c r="J69" s="101"/>
      <c r="K69" s="101"/>
    </row>
    <row r="70" spans="1:11" s="90" customFormat="1" ht="14" x14ac:dyDescent="0.15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</row>
    <row r="71" spans="1:11" s="90" customFormat="1" ht="14" x14ac:dyDescent="0.15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01"/>
    </row>
    <row r="72" spans="1:11" s="90" customFormat="1" ht="14" x14ac:dyDescent="0.15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</row>
    <row r="73" spans="1:11" s="90" customFormat="1" ht="14" x14ac:dyDescent="0.15">
      <c r="A73" s="100"/>
      <c r="B73" s="101"/>
      <c r="C73" s="101"/>
      <c r="D73" s="101"/>
      <c r="E73" s="101"/>
      <c r="F73" s="101"/>
      <c r="G73" s="101"/>
      <c r="H73" s="101"/>
      <c r="I73" s="101"/>
      <c r="J73" s="101"/>
      <c r="K73" s="101"/>
    </row>
    <row r="74" spans="1:11" s="90" customFormat="1" ht="14" x14ac:dyDescent="0.1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</row>
    <row r="75" spans="1:11" s="90" customFormat="1" ht="14" x14ac:dyDescent="0.15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</row>
    <row r="76" spans="1:11" s="90" customFormat="1" ht="14" x14ac:dyDescent="0.15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13BC-180B-0D40-B61A-26B1B1BFB2FA}">
  <dimension ref="A1:H32"/>
  <sheetViews>
    <sheetView zoomScale="160" zoomScaleNormal="160" workbookViewId="0">
      <selection activeCell="G7" sqref="G7"/>
    </sheetView>
  </sheetViews>
  <sheetFormatPr baseColWidth="10" defaultRowHeight="13" x14ac:dyDescent="0.15"/>
  <cols>
    <col min="1" max="1" width="7" customWidth="1"/>
    <col min="8" max="8" width="21" customWidth="1"/>
  </cols>
  <sheetData>
    <row r="1" spans="1:8" s="2" customFormat="1" x14ac:dyDescent="0.15">
      <c r="A1" s="2" t="s">
        <v>27</v>
      </c>
    </row>
    <row r="2" spans="1:8" s="2" customFormat="1" x14ac:dyDescent="0.15">
      <c r="A2" s="2" t="s">
        <v>28</v>
      </c>
    </row>
    <row r="3" spans="1:8" s="92" customFormat="1" ht="28" x14ac:dyDescent="0.15">
      <c r="A3" s="93"/>
      <c r="B3" s="93" t="s">
        <v>173</v>
      </c>
      <c r="C3" s="93" t="s">
        <v>174</v>
      </c>
      <c r="D3" s="93" t="s">
        <v>177</v>
      </c>
      <c r="E3" s="93" t="s">
        <v>178</v>
      </c>
      <c r="F3" s="93" t="s">
        <v>175</v>
      </c>
      <c r="G3" s="93" t="s">
        <v>97</v>
      </c>
    </row>
    <row r="4" spans="1:8" s="64" customFormat="1" ht="28" x14ac:dyDescent="0.15">
      <c r="B4" s="64" t="s">
        <v>176</v>
      </c>
      <c r="C4" s="64">
        <v>26</v>
      </c>
      <c r="D4" s="64">
        <v>15</v>
      </c>
      <c r="E4" s="64">
        <v>20</v>
      </c>
      <c r="F4" s="64">
        <f>D4*E4</f>
        <v>300</v>
      </c>
      <c r="G4" s="96">
        <f>C4*F4</f>
        <v>7800</v>
      </c>
      <c r="H4" s="64" t="s">
        <v>219</v>
      </c>
    </row>
    <row r="5" spans="1:8" s="64" customFormat="1" ht="56" x14ac:dyDescent="0.15">
      <c r="B5" s="64" t="s">
        <v>180</v>
      </c>
      <c r="C5" s="64">
        <v>8</v>
      </c>
      <c r="D5" s="64">
        <v>15</v>
      </c>
      <c r="E5" s="64">
        <v>10</v>
      </c>
      <c r="F5" s="64">
        <f t="shared" ref="F5:F6" si="0">D5*E5</f>
        <v>150</v>
      </c>
      <c r="G5" s="96">
        <f t="shared" ref="G5:G6" si="1">C5*F5</f>
        <v>1200</v>
      </c>
    </row>
    <row r="6" spans="1:8" s="64" customFormat="1" ht="28" x14ac:dyDescent="0.15">
      <c r="B6" s="64" t="s">
        <v>179</v>
      </c>
      <c r="C6" s="64">
        <v>18</v>
      </c>
      <c r="D6" s="64">
        <v>15</v>
      </c>
      <c r="E6" s="64">
        <v>20</v>
      </c>
      <c r="F6" s="64">
        <f t="shared" si="0"/>
        <v>300</v>
      </c>
      <c r="G6" s="96">
        <f t="shared" si="1"/>
        <v>5400</v>
      </c>
    </row>
    <row r="7" spans="1:8" s="67" customFormat="1" x14ac:dyDescent="0.15">
      <c r="G7" s="96">
        <f>SUM(G4:G6)</f>
        <v>14400</v>
      </c>
    </row>
    <row r="8" spans="1:8" s="67" customFormat="1" x14ac:dyDescent="0.15"/>
    <row r="9" spans="1:8" s="94" customFormat="1" x14ac:dyDescent="0.15">
      <c r="A9" s="2" t="s">
        <v>49</v>
      </c>
    </row>
    <row r="10" spans="1:8" s="94" customFormat="1" ht="14" x14ac:dyDescent="0.15">
      <c r="A10" s="95" t="s">
        <v>79</v>
      </c>
      <c r="B10" s="95"/>
      <c r="C10" s="95"/>
      <c r="D10" s="95"/>
      <c r="E10" s="95"/>
      <c r="F10" s="95"/>
      <c r="G10" s="95"/>
    </row>
    <row r="11" spans="1:8" x14ac:dyDescent="0.15">
      <c r="B11" t="s">
        <v>181</v>
      </c>
      <c r="C11" t="s">
        <v>281</v>
      </c>
      <c r="G11" s="80">
        <v>1600</v>
      </c>
    </row>
    <row r="12" spans="1:8" x14ac:dyDescent="0.15">
      <c r="B12" t="s">
        <v>182</v>
      </c>
      <c r="C12" t="s">
        <v>282</v>
      </c>
      <c r="G12" s="80">
        <v>2000</v>
      </c>
    </row>
    <row r="13" spans="1:8" x14ac:dyDescent="0.15">
      <c r="B13" t="s">
        <v>185</v>
      </c>
      <c r="C13" t="s">
        <v>186</v>
      </c>
      <c r="G13" s="80">
        <v>525</v>
      </c>
    </row>
    <row r="14" spans="1:8" x14ac:dyDescent="0.15">
      <c r="B14" t="s">
        <v>183</v>
      </c>
      <c r="C14" t="s">
        <v>184</v>
      </c>
      <c r="G14" s="80">
        <v>500</v>
      </c>
    </row>
    <row r="15" spans="1:8" x14ac:dyDescent="0.15">
      <c r="G15" s="80">
        <f>SUM(G11:G14)</f>
        <v>4625</v>
      </c>
    </row>
    <row r="17" spans="1:6" s="2" customFormat="1" x14ac:dyDescent="0.15">
      <c r="A17" s="2" t="s">
        <v>201</v>
      </c>
    </row>
    <row r="18" spans="1:6" x14ac:dyDescent="0.15">
      <c r="B18" t="s">
        <v>202</v>
      </c>
      <c r="C18">
        <v>28</v>
      </c>
      <c r="D18">
        <v>12</v>
      </c>
      <c r="E18" s="1">
        <f t="shared" ref="E18:E22" si="2">C18*D18</f>
        <v>336</v>
      </c>
    </row>
    <row r="19" spans="1:6" x14ac:dyDescent="0.15">
      <c r="B19" t="s">
        <v>203</v>
      </c>
      <c r="C19">
        <v>76</v>
      </c>
      <c r="D19">
        <v>12</v>
      </c>
      <c r="E19" s="1">
        <f t="shared" si="2"/>
        <v>912</v>
      </c>
    </row>
    <row r="20" spans="1:6" x14ac:dyDescent="0.15">
      <c r="B20" t="s">
        <v>204</v>
      </c>
      <c r="C20">
        <v>75</v>
      </c>
      <c r="D20">
        <v>1</v>
      </c>
      <c r="E20" s="1">
        <f t="shared" si="2"/>
        <v>75</v>
      </c>
    </row>
    <row r="21" spans="1:6" x14ac:dyDescent="0.15">
      <c r="B21" t="s">
        <v>205</v>
      </c>
      <c r="C21">
        <v>500</v>
      </c>
      <c r="D21">
        <v>1</v>
      </c>
      <c r="E21" s="1">
        <f t="shared" si="2"/>
        <v>500</v>
      </c>
    </row>
    <row r="22" spans="1:6" x14ac:dyDescent="0.15">
      <c r="B22" t="s">
        <v>206</v>
      </c>
      <c r="C22">
        <v>850</v>
      </c>
      <c r="D22">
        <v>1</v>
      </c>
      <c r="E22" s="1">
        <f t="shared" si="2"/>
        <v>850</v>
      </c>
    </row>
    <row r="23" spans="1:6" x14ac:dyDescent="0.15">
      <c r="B23" t="s">
        <v>13</v>
      </c>
      <c r="E23" s="1">
        <v>500</v>
      </c>
    </row>
    <row r="24" spans="1:6" x14ac:dyDescent="0.15">
      <c r="B24" t="s">
        <v>269</v>
      </c>
      <c r="C24">
        <v>140</v>
      </c>
      <c r="D24">
        <v>1</v>
      </c>
      <c r="E24" s="1">
        <f>C24*D24</f>
        <v>140</v>
      </c>
    </row>
    <row r="25" spans="1:6" x14ac:dyDescent="0.15">
      <c r="E25" s="1">
        <f>SUM(E18:E24)</f>
        <v>3313</v>
      </c>
    </row>
    <row r="27" spans="1:6" x14ac:dyDescent="0.15">
      <c r="A27" t="s">
        <v>261</v>
      </c>
    </row>
    <row r="28" spans="1:6" x14ac:dyDescent="0.15">
      <c r="D28" t="s">
        <v>265</v>
      </c>
      <c r="E28" t="s">
        <v>266</v>
      </c>
    </row>
    <row r="29" spans="1:6" x14ac:dyDescent="0.15">
      <c r="B29" t="s">
        <v>262</v>
      </c>
      <c r="D29">
        <v>6</v>
      </c>
      <c r="E29" s="1">
        <v>1000</v>
      </c>
      <c r="F29" s="1">
        <f>D29*E29</f>
        <v>6000</v>
      </c>
    </row>
    <row r="30" spans="1:6" x14ac:dyDescent="0.15">
      <c r="B30" t="s">
        <v>263</v>
      </c>
      <c r="D30">
        <v>6</v>
      </c>
      <c r="E30" s="1">
        <v>750</v>
      </c>
      <c r="F30" s="1">
        <f>D30*E30</f>
        <v>4500</v>
      </c>
    </row>
    <row r="31" spans="1:6" x14ac:dyDescent="0.15">
      <c r="B31" t="s">
        <v>264</v>
      </c>
      <c r="D31">
        <v>6</v>
      </c>
      <c r="E31" s="1">
        <v>150</v>
      </c>
      <c r="F31" s="1">
        <f>D31*E31</f>
        <v>900</v>
      </c>
    </row>
    <row r="32" spans="1:6" x14ac:dyDescent="0.15">
      <c r="E32" s="1"/>
      <c r="F32" s="1">
        <f>SUM(F29:F31)</f>
        <v>11400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6D28-1EDA-524D-B555-349784DC9AF4}">
  <dimension ref="A1:K24"/>
  <sheetViews>
    <sheetView zoomScale="130" zoomScaleNormal="130" workbookViewId="0">
      <selection activeCell="D19" sqref="D19"/>
    </sheetView>
  </sheetViews>
  <sheetFormatPr baseColWidth="10" defaultRowHeight="13" x14ac:dyDescent="0.15"/>
  <cols>
    <col min="1" max="1" width="16.1640625" customWidth="1"/>
    <col min="2" max="2" width="22.6640625" customWidth="1"/>
  </cols>
  <sheetData>
    <row r="1" spans="1:11" ht="20" x14ac:dyDescent="0.2">
      <c r="A1" s="12" t="s">
        <v>237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15">
      <c r="C2" s="30"/>
      <c r="E2" s="30"/>
      <c r="G2" s="30"/>
    </row>
    <row r="3" spans="1:11" x14ac:dyDescent="0.15">
      <c r="C3" s="30" t="s">
        <v>96</v>
      </c>
      <c r="E3" s="30" t="s">
        <v>171</v>
      </c>
      <c r="G3" s="30" t="s">
        <v>147</v>
      </c>
    </row>
    <row r="4" spans="1:11" ht="56" x14ac:dyDescent="0.15">
      <c r="C4" s="78" t="s">
        <v>152</v>
      </c>
      <c r="D4" s="67"/>
      <c r="E4" s="78"/>
      <c r="F4" s="67"/>
      <c r="G4" s="78"/>
      <c r="J4" s="67" t="s">
        <v>254</v>
      </c>
    </row>
    <row r="5" spans="1:11" x14ac:dyDescent="0.15">
      <c r="A5" t="s">
        <v>195</v>
      </c>
      <c r="C5" s="79">
        <v>3732.18</v>
      </c>
      <c r="D5" s="77"/>
      <c r="E5" s="79">
        <v>1244.06</v>
      </c>
      <c r="F5" s="77"/>
      <c r="G5" s="79">
        <v>1244.06</v>
      </c>
      <c r="H5" s="77"/>
      <c r="I5" s="77"/>
      <c r="J5" s="77"/>
    </row>
    <row r="6" spans="1:11" x14ac:dyDescent="0.15">
      <c r="A6" t="s">
        <v>196</v>
      </c>
      <c r="C6" s="79">
        <f>C5*12</f>
        <v>44786.159999999996</v>
      </c>
      <c r="D6" s="77"/>
      <c r="E6" s="79">
        <f>E5*12</f>
        <v>14928.72</v>
      </c>
      <c r="F6" s="77"/>
      <c r="G6" s="79">
        <f>G5*12</f>
        <v>14928.72</v>
      </c>
      <c r="H6" s="77"/>
      <c r="I6" s="77"/>
      <c r="J6" s="77"/>
    </row>
    <row r="7" spans="1:11" x14ac:dyDescent="0.15">
      <c r="A7" t="s">
        <v>255</v>
      </c>
      <c r="C7" s="79">
        <f>C5*1.1</f>
        <v>4105.3980000000001</v>
      </c>
      <c r="D7" s="77"/>
      <c r="E7" s="79">
        <f>E5*1.1</f>
        <v>1368.4660000000001</v>
      </c>
      <c r="F7" s="77"/>
      <c r="G7" s="79">
        <f>G5*1.1</f>
        <v>1368.4660000000001</v>
      </c>
      <c r="H7" s="77"/>
      <c r="I7" s="77"/>
      <c r="J7" s="77"/>
    </row>
    <row r="8" spans="1:11" x14ac:dyDescent="0.15">
      <c r="A8" t="s">
        <v>256</v>
      </c>
      <c r="C8" s="79">
        <f>C6*1.1</f>
        <v>49264.775999999998</v>
      </c>
      <c r="D8" s="77"/>
      <c r="E8" s="79">
        <f>E6*1.1</f>
        <v>16421.592000000001</v>
      </c>
      <c r="F8" s="77"/>
      <c r="G8" s="79">
        <f>G6*1.1</f>
        <v>16421.592000000001</v>
      </c>
      <c r="H8" s="77"/>
      <c r="I8" s="77"/>
      <c r="J8" s="77">
        <f>C8+E8+G8</f>
        <v>82107.960000000006</v>
      </c>
    </row>
    <row r="9" spans="1:11" ht="48" customHeight="1" x14ac:dyDescent="0.15">
      <c r="A9" s="67" t="s">
        <v>153</v>
      </c>
      <c r="C9" s="79"/>
      <c r="D9" s="77">
        <f>C8*0.85</f>
        <v>41875.059600000001</v>
      </c>
      <c r="E9" s="79"/>
      <c r="F9" s="77">
        <f>E8*0.85</f>
        <v>13958.3532</v>
      </c>
      <c r="G9" s="79"/>
      <c r="H9" s="77">
        <f>G8*0.85</f>
        <v>13958.3532</v>
      </c>
      <c r="I9" s="77"/>
      <c r="J9" s="77">
        <f>SUM(D9:I9)</f>
        <v>69791.766000000003</v>
      </c>
    </row>
    <row r="10" spans="1:11" x14ac:dyDescent="0.15">
      <c r="C10" s="79"/>
      <c r="D10" s="77"/>
      <c r="E10" s="79"/>
      <c r="F10" s="77"/>
      <c r="G10" s="79"/>
      <c r="H10" s="77"/>
      <c r="I10" s="77"/>
      <c r="J10" s="77"/>
    </row>
    <row r="11" spans="1:11" ht="84" customHeight="1" x14ac:dyDescent="0.15">
      <c r="A11" s="127" t="s">
        <v>169</v>
      </c>
      <c r="B11" s="128"/>
      <c r="C11" s="79"/>
      <c r="D11" s="77">
        <v>2500</v>
      </c>
      <c r="E11" s="79"/>
      <c r="F11" s="77">
        <v>2500</v>
      </c>
      <c r="G11" s="79"/>
      <c r="H11" s="77">
        <v>2500</v>
      </c>
      <c r="I11" s="77"/>
      <c r="J11" s="77">
        <f>SUM(D11:I11)</f>
        <v>7500</v>
      </c>
    </row>
    <row r="12" spans="1:11" ht="13" customHeight="1" x14ac:dyDescent="0.15">
      <c r="A12" s="111"/>
      <c r="B12" s="111"/>
      <c r="C12" s="79"/>
      <c r="D12" s="77"/>
      <c r="E12" s="79"/>
      <c r="F12" s="77"/>
      <c r="G12" s="79"/>
      <c r="H12" s="77"/>
      <c r="I12" s="77"/>
      <c r="J12" s="77"/>
    </row>
    <row r="13" spans="1:11" ht="13" customHeight="1" x14ac:dyDescent="0.15">
      <c r="A13" s="111" t="s">
        <v>231</v>
      </c>
      <c r="B13" s="111"/>
      <c r="C13" s="79"/>
      <c r="D13" s="77"/>
      <c r="E13" s="79"/>
      <c r="F13" s="77"/>
      <c r="G13" s="79"/>
      <c r="H13" s="77"/>
      <c r="I13" s="77"/>
      <c r="J13" s="77"/>
    </row>
    <row r="14" spans="1:11" ht="13" customHeight="1" x14ac:dyDescent="0.15">
      <c r="A14" s="111"/>
      <c r="B14" s="111" t="s">
        <v>233</v>
      </c>
      <c r="C14" s="79"/>
      <c r="D14" s="77">
        <v>111.28</v>
      </c>
      <c r="E14" s="79"/>
      <c r="F14" s="77">
        <v>52.52</v>
      </c>
      <c r="G14" s="79"/>
      <c r="H14" s="77">
        <v>52.52</v>
      </c>
      <c r="I14" s="77"/>
      <c r="J14" s="77">
        <f>SUM(D14:I14)</f>
        <v>216.32000000000002</v>
      </c>
    </row>
    <row r="15" spans="1:11" x14ac:dyDescent="0.15">
      <c r="C15" s="79"/>
      <c r="D15" s="77"/>
      <c r="E15" s="79"/>
      <c r="F15" s="77"/>
      <c r="G15" s="79"/>
      <c r="H15" s="77"/>
      <c r="I15" s="77"/>
      <c r="J15" s="77"/>
    </row>
    <row r="16" spans="1:11" ht="14" x14ac:dyDescent="0.15">
      <c r="A16" s="67" t="s">
        <v>232</v>
      </c>
      <c r="C16" s="79"/>
      <c r="D16" s="77"/>
      <c r="E16" s="79"/>
      <c r="F16" s="77"/>
      <c r="G16" s="79"/>
      <c r="H16" s="77"/>
      <c r="I16" s="77"/>
      <c r="J16" s="77"/>
    </row>
    <row r="17" spans="1:11" x14ac:dyDescent="0.15">
      <c r="A17" s="67"/>
      <c r="B17" t="s">
        <v>233</v>
      </c>
      <c r="C17" s="79"/>
      <c r="D17" s="77">
        <v>1089.4000000000001</v>
      </c>
      <c r="E17" s="79"/>
      <c r="F17" s="77">
        <v>457.6</v>
      </c>
      <c r="G17" s="79"/>
      <c r="H17" s="77">
        <v>457.6</v>
      </c>
      <c r="I17" s="77"/>
      <c r="J17" s="77">
        <f>SUM(D17:I17)</f>
        <v>2004.6</v>
      </c>
    </row>
    <row r="18" spans="1:11" x14ac:dyDescent="0.15">
      <c r="A18" s="67"/>
      <c r="C18" s="79"/>
      <c r="D18" s="77"/>
      <c r="E18" s="79"/>
      <c r="F18" s="77"/>
      <c r="G18" s="79"/>
      <c r="H18" s="77"/>
      <c r="I18" s="77"/>
      <c r="J18" s="77"/>
    </row>
    <row r="19" spans="1:11" x14ac:dyDescent="0.15">
      <c r="C19" s="79"/>
      <c r="D19" s="77">
        <f>SUM(D9:D17)</f>
        <v>45575.739600000001</v>
      </c>
      <c r="E19" s="79"/>
      <c r="F19" s="77">
        <f>SUM(F9:F17)</f>
        <v>16968.473199999997</v>
      </c>
      <c r="G19" s="79"/>
      <c r="H19" s="77">
        <f>SUM(H9:H17)</f>
        <v>16968.473199999997</v>
      </c>
      <c r="I19" s="77"/>
      <c r="J19" s="77">
        <f>SUM(J9:J17)</f>
        <v>79512.686000000016</v>
      </c>
      <c r="K19" t="s">
        <v>99</v>
      </c>
    </row>
    <row r="23" spans="1:11" x14ac:dyDescent="0.15">
      <c r="B23" t="s">
        <v>234</v>
      </c>
      <c r="D23" s="77">
        <f>C8-D9</f>
        <v>7389.7163999999975</v>
      </c>
      <c r="F23" s="77">
        <f>E8-F9</f>
        <v>2463.238800000001</v>
      </c>
      <c r="H23" s="77">
        <f>G8-H9</f>
        <v>2463.238800000001</v>
      </c>
    </row>
    <row r="24" spans="1:11" x14ac:dyDescent="0.15">
      <c r="B24" t="s">
        <v>235</v>
      </c>
      <c r="D24" s="77">
        <f>D23/26</f>
        <v>284.21986153846143</v>
      </c>
      <c r="E24" s="77"/>
      <c r="F24" s="77">
        <f>F23/26</f>
        <v>94.739953846153881</v>
      </c>
      <c r="G24" s="77"/>
      <c r="H24" s="77">
        <f>H23/26</f>
        <v>94.739953846153881</v>
      </c>
    </row>
  </sheetData>
  <mergeCells count="1">
    <mergeCell ref="A11:B1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1469-4190-E946-9653-5BE860F9B13D}">
  <dimension ref="A1:O33"/>
  <sheetViews>
    <sheetView zoomScale="120" zoomScaleNormal="120" workbookViewId="0">
      <selection activeCell="E26" sqref="E26"/>
    </sheetView>
  </sheetViews>
  <sheetFormatPr baseColWidth="10" defaultColWidth="9.1640625" defaultRowHeight="13" x14ac:dyDescent="0.15"/>
  <cols>
    <col min="1" max="1" width="60" customWidth="1"/>
    <col min="2" max="2" width="24.83203125" style="13" customWidth="1"/>
    <col min="3" max="3" width="14.6640625" style="13" customWidth="1"/>
    <col min="4" max="4" width="20.1640625" customWidth="1"/>
    <col min="5" max="5" width="58.83203125" customWidth="1"/>
    <col min="7" max="7" width="10.83203125" bestFit="1" customWidth="1"/>
  </cols>
  <sheetData>
    <row r="1" spans="1:15" ht="24" x14ac:dyDescent="0.3">
      <c r="A1" s="131" t="s">
        <v>290</v>
      </c>
      <c r="B1" s="131"/>
      <c r="C1" s="131"/>
      <c r="D1" s="131"/>
      <c r="E1" s="131"/>
    </row>
    <row r="2" spans="1:15" ht="24" x14ac:dyDescent="0.3">
      <c r="A2" s="131" t="s">
        <v>291</v>
      </c>
      <c r="B2" s="131"/>
      <c r="C2" s="131"/>
      <c r="D2" s="131"/>
      <c r="E2" s="131"/>
    </row>
    <row r="3" spans="1:15" ht="24" x14ac:dyDescent="0.3">
      <c r="A3" s="132"/>
      <c r="B3" s="132"/>
      <c r="C3" s="132"/>
      <c r="D3" s="132"/>
      <c r="E3" s="132"/>
    </row>
    <row r="4" spans="1:15" ht="24" x14ac:dyDescent="0.3">
      <c r="A4" s="133" t="s">
        <v>104</v>
      </c>
      <c r="B4" s="133"/>
      <c r="C4" s="133"/>
      <c r="D4" s="133"/>
    </row>
    <row r="5" spans="1:15" s="16" customFormat="1" ht="18.75" customHeight="1" x14ac:dyDescent="0.3">
      <c r="A5" s="14" t="s">
        <v>105</v>
      </c>
      <c r="B5" s="15"/>
      <c r="C5" s="15"/>
      <c r="D5" s="15"/>
      <c r="E5"/>
      <c r="F5"/>
      <c r="G5"/>
      <c r="H5"/>
      <c r="I5"/>
      <c r="J5"/>
      <c r="K5"/>
      <c r="L5"/>
      <c r="M5"/>
      <c r="N5"/>
      <c r="O5"/>
    </row>
    <row r="6" spans="1:15" ht="15" x14ac:dyDescent="0.2">
      <c r="A6" s="17" t="s">
        <v>106</v>
      </c>
      <c r="B6" s="18" t="s">
        <v>107</v>
      </c>
      <c r="C6" s="17"/>
      <c r="D6" s="19" t="s">
        <v>108</v>
      </c>
      <c r="E6" s="20" t="s">
        <v>109</v>
      </c>
    </row>
    <row r="7" spans="1:15" ht="15" x14ac:dyDescent="0.2">
      <c r="A7" s="21" t="s">
        <v>91</v>
      </c>
      <c r="B7" s="74">
        <v>1550</v>
      </c>
      <c r="C7" s="22" t="s">
        <v>110</v>
      </c>
      <c r="D7" s="23">
        <f>B7*12</f>
        <v>18600</v>
      </c>
      <c r="E7" s="24" t="s">
        <v>111</v>
      </c>
      <c r="F7" s="25"/>
      <c r="G7" s="25"/>
    </row>
    <row r="8" spans="1:15" ht="15" x14ac:dyDescent="0.2">
      <c r="A8" s="26" t="s">
        <v>138</v>
      </c>
      <c r="B8" s="75">
        <v>375</v>
      </c>
      <c r="C8" s="28" t="s">
        <v>110</v>
      </c>
      <c r="D8" s="29">
        <f>B8*12</f>
        <v>4500</v>
      </c>
      <c r="E8" s="30" t="s">
        <v>112</v>
      </c>
    </row>
    <row r="9" spans="1:15" ht="15" x14ac:dyDescent="0.2">
      <c r="A9" s="26" t="s">
        <v>146</v>
      </c>
      <c r="B9" s="75">
        <v>412</v>
      </c>
      <c r="C9" s="28" t="s">
        <v>110</v>
      </c>
      <c r="D9" s="29">
        <f>B9*12</f>
        <v>4944</v>
      </c>
      <c r="E9" s="30"/>
    </row>
    <row r="10" spans="1:15" ht="29" x14ac:dyDescent="0.2">
      <c r="A10" s="26" t="s">
        <v>172</v>
      </c>
      <c r="B10" s="75">
        <v>425</v>
      </c>
      <c r="C10" s="28" t="s">
        <v>110</v>
      </c>
      <c r="D10" s="29">
        <f>B10*12</f>
        <v>5100</v>
      </c>
      <c r="E10" s="30" t="s">
        <v>112</v>
      </c>
      <c r="F10" t="s">
        <v>146</v>
      </c>
      <c r="G10">
        <v>351</v>
      </c>
      <c r="H10" t="s">
        <v>189</v>
      </c>
    </row>
    <row r="11" spans="1:15" x14ac:dyDescent="0.15">
      <c r="A11" s="21" t="s">
        <v>139</v>
      </c>
      <c r="B11" s="31" t="s">
        <v>113</v>
      </c>
      <c r="C11" s="28" t="s">
        <v>114</v>
      </c>
      <c r="D11" s="29"/>
      <c r="E11" s="30" t="s">
        <v>112</v>
      </c>
      <c r="F11" t="s">
        <v>66</v>
      </c>
      <c r="G11">
        <v>1328</v>
      </c>
      <c r="H11" t="s">
        <v>190</v>
      </c>
    </row>
    <row r="12" spans="1:15" ht="29.25" customHeight="1" x14ac:dyDescent="0.2">
      <c r="A12" s="21" t="s">
        <v>115</v>
      </c>
      <c r="B12" s="134" t="s">
        <v>116</v>
      </c>
      <c r="C12" s="135"/>
      <c r="D12" s="32">
        <v>0</v>
      </c>
      <c r="E12" s="30" t="s">
        <v>112</v>
      </c>
    </row>
    <row r="13" spans="1:15" ht="14" x14ac:dyDescent="0.15">
      <c r="A13" s="26" t="s">
        <v>117</v>
      </c>
      <c r="B13" s="27"/>
      <c r="C13" s="33"/>
      <c r="D13" s="29"/>
      <c r="E13" s="30"/>
      <c r="F13" s="13"/>
    </row>
    <row r="14" spans="1:15" s="16" customFormat="1" x14ac:dyDescent="0.15">
      <c r="A14" s="34" t="s">
        <v>118</v>
      </c>
      <c r="B14" s="31">
        <v>6000</v>
      </c>
      <c r="C14" s="35">
        <v>1</v>
      </c>
      <c r="D14" s="36">
        <v>6000</v>
      </c>
      <c r="E14" s="37" t="s">
        <v>119</v>
      </c>
      <c r="F14"/>
      <c r="G14"/>
      <c r="H14"/>
      <c r="I14"/>
      <c r="J14"/>
      <c r="K14"/>
      <c r="L14"/>
      <c r="M14"/>
      <c r="N14"/>
      <c r="O14"/>
    </row>
    <row r="15" spans="1:15" s="16" customFormat="1" x14ac:dyDescent="0.15">
      <c r="A15" s="34" t="s">
        <v>120</v>
      </c>
      <c r="B15" s="31">
        <v>1500</v>
      </c>
      <c r="C15" s="35">
        <v>1</v>
      </c>
      <c r="D15" s="36">
        <v>1500</v>
      </c>
      <c r="E15" s="37" t="s">
        <v>119</v>
      </c>
      <c r="F15"/>
      <c r="G15"/>
      <c r="H15"/>
      <c r="I15"/>
      <c r="J15"/>
      <c r="K15"/>
      <c r="L15"/>
      <c r="M15"/>
      <c r="N15"/>
      <c r="O15"/>
    </row>
    <row r="16" spans="1:15" s="59" customFormat="1" ht="33" customHeight="1" x14ac:dyDescent="0.2">
      <c r="A16" s="60" t="s">
        <v>126</v>
      </c>
      <c r="B16" s="129" t="s">
        <v>227</v>
      </c>
      <c r="C16" s="130"/>
      <c r="D16" s="61">
        <v>14000</v>
      </c>
      <c r="E16" s="91"/>
    </row>
    <row r="17" spans="1:15" s="59" customFormat="1" ht="33" customHeight="1" x14ac:dyDescent="0.2">
      <c r="A17" s="107" t="s">
        <v>229</v>
      </c>
      <c r="B17" s="108"/>
      <c r="C17" s="109"/>
      <c r="D17" s="110">
        <f>D7+D8+D9+D10+D11+D12+D13+D16</f>
        <v>47144</v>
      </c>
      <c r="E17" s="91"/>
    </row>
    <row r="18" spans="1:15" s="16" customFormat="1" ht="15" x14ac:dyDescent="0.2">
      <c r="A18" s="39"/>
      <c r="B18" s="40"/>
      <c r="C18" s="41"/>
      <c r="D18" s="42"/>
      <c r="E18" s="30"/>
      <c r="F18"/>
      <c r="G18"/>
      <c r="H18"/>
      <c r="I18"/>
      <c r="J18"/>
      <c r="K18"/>
      <c r="L18"/>
      <c r="M18"/>
      <c r="N18"/>
      <c r="O18"/>
    </row>
    <row r="19" spans="1:15" ht="19" x14ac:dyDescent="0.25">
      <c r="A19" s="14" t="s">
        <v>228</v>
      </c>
      <c r="B19" s="43"/>
      <c r="C19" s="43"/>
      <c r="D19" s="44"/>
    </row>
    <row r="20" spans="1:15" s="16" customFormat="1" ht="15" x14ac:dyDescent="0.2">
      <c r="A20" s="45" t="s">
        <v>98</v>
      </c>
      <c r="B20" s="46"/>
      <c r="C20" s="47"/>
      <c r="D20" s="76"/>
      <c r="E20" s="48"/>
      <c r="F20" s="13"/>
      <c r="G20" s="9"/>
      <c r="H20"/>
      <c r="I20"/>
      <c r="J20"/>
      <c r="K20"/>
      <c r="L20"/>
      <c r="M20"/>
      <c r="N20"/>
      <c r="O20"/>
    </row>
    <row r="21" spans="1:15" ht="15.75" customHeight="1" x14ac:dyDescent="0.2">
      <c r="A21" s="49" t="s">
        <v>122</v>
      </c>
      <c r="B21" s="50"/>
      <c r="C21" s="47"/>
      <c r="D21" s="76"/>
      <c r="E21" s="30"/>
      <c r="G21" s="52"/>
    </row>
    <row r="22" spans="1:15" ht="15.75" customHeight="1" x14ac:dyDescent="0.2">
      <c r="A22" s="21" t="s">
        <v>123</v>
      </c>
      <c r="B22" s="53"/>
      <c r="C22" s="28"/>
      <c r="D22" s="76"/>
      <c r="E22" s="54"/>
      <c r="G22" s="52"/>
    </row>
    <row r="23" spans="1:15" ht="15" x14ac:dyDescent="0.2">
      <c r="A23" s="55" t="s">
        <v>124</v>
      </c>
      <c r="B23" s="53"/>
      <c r="C23" s="28"/>
      <c r="D23" s="51"/>
      <c r="E23" s="37"/>
      <c r="F23" s="52"/>
      <c r="G23" s="52"/>
      <c r="H23" s="11"/>
    </row>
    <row r="24" spans="1:15" ht="15" x14ac:dyDescent="0.2">
      <c r="A24" s="38" t="s">
        <v>121</v>
      </c>
      <c r="B24" s="56"/>
      <c r="C24" s="56"/>
      <c r="D24" s="57">
        <v>47550</v>
      </c>
      <c r="E24" s="30"/>
    </row>
    <row r="25" spans="1:15" x14ac:dyDescent="0.15">
      <c r="D25" s="58"/>
    </row>
    <row r="26" spans="1:15" x14ac:dyDescent="0.15">
      <c r="D26" s="58"/>
    </row>
    <row r="27" spans="1:15" x14ac:dyDescent="0.15">
      <c r="D27" s="58"/>
    </row>
    <row r="28" spans="1:15" x14ac:dyDescent="0.15">
      <c r="D28" s="58"/>
    </row>
    <row r="29" spans="1:15" x14ac:dyDescent="0.15">
      <c r="D29" s="58"/>
    </row>
    <row r="30" spans="1:15" x14ac:dyDescent="0.15">
      <c r="D30" s="58"/>
    </row>
    <row r="33" spans="4:4" x14ac:dyDescent="0.15">
      <c r="D33" s="58"/>
    </row>
  </sheetData>
  <mergeCells count="6">
    <mergeCell ref="B16:C16"/>
    <mergeCell ref="A1:E1"/>
    <mergeCell ref="A2:E2"/>
    <mergeCell ref="A3:E3"/>
    <mergeCell ref="A4:D4"/>
    <mergeCell ref="B12:C12"/>
  </mergeCells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zoomScale="160" zoomScaleNormal="160" workbookViewId="0">
      <selection activeCell="N27" sqref="N27"/>
    </sheetView>
  </sheetViews>
  <sheetFormatPr baseColWidth="10" defaultColWidth="11.5" defaultRowHeight="13" x14ac:dyDescent="0.15"/>
  <cols>
    <col min="1" max="1" width="8.5" customWidth="1"/>
    <col min="2" max="2" width="11.5" customWidth="1"/>
    <col min="3" max="3" width="8" customWidth="1"/>
    <col min="4" max="4" width="13.6640625" customWidth="1"/>
    <col min="5" max="5" width="13" customWidth="1"/>
    <col min="6" max="11" width="8.83203125" style="1" customWidth="1"/>
    <col min="12" max="15" width="8.83203125" customWidth="1"/>
    <col min="16" max="259" width="11.5" customWidth="1"/>
  </cols>
  <sheetData>
    <row r="1" spans="1:14" x14ac:dyDescent="0.15">
      <c r="C1" t="s">
        <v>6</v>
      </c>
      <c r="F1" s="65"/>
      <c r="G1" s="65"/>
      <c r="H1" s="65"/>
      <c r="I1" s="65"/>
      <c r="J1" s="65"/>
      <c r="K1" s="65"/>
    </row>
    <row r="2" spans="1:14" ht="13" customHeight="1" x14ac:dyDescent="0.15">
      <c r="G2" s="97"/>
      <c r="H2" s="97"/>
      <c r="I2" s="97"/>
      <c r="J2" s="97"/>
      <c r="K2" s="97"/>
      <c r="L2" s="98"/>
      <c r="M2" s="99"/>
    </row>
    <row r="3" spans="1:14" s="62" customFormat="1" ht="42" x14ac:dyDescent="0.15">
      <c r="C3" s="62" t="s">
        <v>83</v>
      </c>
      <c r="F3" s="113" t="s">
        <v>142</v>
      </c>
      <c r="G3" s="113" t="s">
        <v>165</v>
      </c>
      <c r="H3" s="113" t="s">
        <v>157</v>
      </c>
      <c r="I3" s="113" t="s">
        <v>188</v>
      </c>
      <c r="J3" s="113" t="s">
        <v>168</v>
      </c>
      <c r="K3" s="113" t="s">
        <v>197</v>
      </c>
      <c r="L3" s="113" t="s">
        <v>194</v>
      </c>
      <c r="M3" s="113" t="s">
        <v>258</v>
      </c>
      <c r="N3" s="114" t="s">
        <v>268</v>
      </c>
    </row>
    <row r="5" spans="1:14" x14ac:dyDescent="0.15">
      <c r="A5">
        <v>43510</v>
      </c>
      <c r="B5" t="s">
        <v>130</v>
      </c>
      <c r="D5" t="s">
        <v>72</v>
      </c>
      <c r="F5" s="1">
        <v>10000</v>
      </c>
      <c r="G5" s="1">
        <v>10000</v>
      </c>
      <c r="H5" s="1">
        <v>10000</v>
      </c>
      <c r="I5" s="1">
        <v>10000</v>
      </c>
      <c r="J5" s="1">
        <v>10000</v>
      </c>
      <c r="K5" s="1">
        <v>0</v>
      </c>
      <c r="L5" s="1">
        <v>10000</v>
      </c>
      <c r="M5" s="1">
        <v>10000</v>
      </c>
      <c r="N5" s="1">
        <v>10000</v>
      </c>
    </row>
    <row r="6" spans="1:14" x14ac:dyDescent="0.15">
      <c r="A6">
        <v>43510</v>
      </c>
      <c r="B6" t="s">
        <v>130</v>
      </c>
      <c r="D6" t="s">
        <v>86</v>
      </c>
      <c r="F6" s="1">
        <v>20000</v>
      </c>
      <c r="G6" s="1">
        <v>20000</v>
      </c>
      <c r="H6" s="1">
        <v>25000</v>
      </c>
      <c r="I6" s="1">
        <v>0</v>
      </c>
      <c r="J6" s="1">
        <v>25000</v>
      </c>
      <c r="K6" s="1">
        <v>25000</v>
      </c>
      <c r="L6" s="1">
        <v>25000</v>
      </c>
      <c r="M6" s="1">
        <v>25000</v>
      </c>
      <c r="N6" s="1">
        <v>25000</v>
      </c>
    </row>
    <row r="7" spans="1:14" ht="14" customHeight="1" x14ac:dyDescent="0.15">
      <c r="A7">
        <v>43510</v>
      </c>
      <c r="B7" t="s">
        <v>130</v>
      </c>
      <c r="D7" t="s">
        <v>71</v>
      </c>
      <c r="F7" s="1">
        <v>7500</v>
      </c>
      <c r="G7" s="1">
        <v>10000</v>
      </c>
      <c r="H7" s="1">
        <v>10000</v>
      </c>
      <c r="I7" s="1">
        <v>10000</v>
      </c>
      <c r="J7" s="1">
        <v>10000</v>
      </c>
      <c r="K7" s="1">
        <v>15000</v>
      </c>
      <c r="L7" s="1">
        <v>10000</v>
      </c>
      <c r="N7" s="1">
        <v>10000</v>
      </c>
    </row>
    <row r="8" spans="1:14" x14ac:dyDescent="0.15">
      <c r="A8" s="11" t="s">
        <v>99</v>
      </c>
      <c r="F8" s="1">
        <f t="shared" ref="F8:L8" si="0">SUM(F5:F7)</f>
        <v>37500</v>
      </c>
      <c r="G8" s="1">
        <f t="shared" si="0"/>
        <v>40000</v>
      </c>
      <c r="H8" s="1">
        <f t="shared" si="0"/>
        <v>45000</v>
      </c>
      <c r="I8" s="1">
        <f t="shared" si="0"/>
        <v>20000</v>
      </c>
      <c r="J8" s="1">
        <f t="shared" si="0"/>
        <v>45000</v>
      </c>
      <c r="K8" s="1">
        <f t="shared" si="0"/>
        <v>40000</v>
      </c>
      <c r="L8" s="1">
        <f t="shared" si="0"/>
        <v>45000</v>
      </c>
      <c r="M8" s="1">
        <f>SUM(M5:M7)</f>
        <v>35000</v>
      </c>
      <c r="N8" s="1">
        <f>SUM(N5:N7)</f>
        <v>45000</v>
      </c>
    </row>
    <row r="10" spans="1:14" x14ac:dyDescent="0.15">
      <c r="A10">
        <v>43515</v>
      </c>
      <c r="B10" t="s">
        <v>131</v>
      </c>
      <c r="D10" t="s">
        <v>128</v>
      </c>
      <c r="F10" s="1">
        <v>20000</v>
      </c>
      <c r="G10" s="1">
        <v>20000</v>
      </c>
      <c r="H10" s="1">
        <v>21000</v>
      </c>
      <c r="I10" s="1">
        <v>14000</v>
      </c>
      <c r="J10" s="1">
        <v>22000</v>
      </c>
      <c r="K10" s="1">
        <v>7697</v>
      </c>
      <c r="L10" s="1">
        <v>22000</v>
      </c>
      <c r="M10" s="1">
        <v>11000</v>
      </c>
      <c r="N10" s="1">
        <v>22000</v>
      </c>
    </row>
    <row r="11" spans="1:14" x14ac:dyDescent="0.15">
      <c r="A11">
        <v>43515</v>
      </c>
      <c r="B11" t="s">
        <v>131</v>
      </c>
      <c r="D11" t="s">
        <v>89</v>
      </c>
      <c r="F11" s="1">
        <v>5000</v>
      </c>
      <c r="G11" s="1">
        <v>10353</v>
      </c>
      <c r="H11" s="1">
        <v>7500</v>
      </c>
      <c r="I11" s="1">
        <v>2287</v>
      </c>
      <c r="J11" s="1">
        <v>10800</v>
      </c>
      <c r="K11" s="1">
        <v>11504</v>
      </c>
      <c r="L11" s="1">
        <v>10000</v>
      </c>
      <c r="M11" s="1">
        <v>4961</v>
      </c>
      <c r="N11" s="1">
        <v>10000</v>
      </c>
    </row>
    <row r="12" spans="1:14" x14ac:dyDescent="0.15">
      <c r="A12" s="11" t="s">
        <v>99</v>
      </c>
      <c r="F12" s="1">
        <f t="shared" ref="F12:L12" si="1">SUM(F10:F11)</f>
        <v>25000</v>
      </c>
      <c r="G12" s="1">
        <f t="shared" si="1"/>
        <v>30353</v>
      </c>
      <c r="H12" s="1">
        <f t="shared" si="1"/>
        <v>28500</v>
      </c>
      <c r="I12" s="1">
        <f t="shared" si="1"/>
        <v>16287</v>
      </c>
      <c r="J12" s="1">
        <f t="shared" si="1"/>
        <v>32800</v>
      </c>
      <c r="K12" s="1">
        <f t="shared" si="1"/>
        <v>19201</v>
      </c>
      <c r="L12" s="1">
        <f t="shared" si="1"/>
        <v>32000</v>
      </c>
      <c r="M12" s="1">
        <f>SUM(M10:M11)</f>
        <v>15961</v>
      </c>
      <c r="N12" s="1">
        <f>SUM(N10:N11)</f>
        <v>32000</v>
      </c>
    </row>
    <row r="14" spans="1:14" x14ac:dyDescent="0.15">
      <c r="A14">
        <v>43520</v>
      </c>
      <c r="B14" t="s">
        <v>132</v>
      </c>
      <c r="D14" t="s">
        <v>70</v>
      </c>
      <c r="F14" s="1">
        <v>40000</v>
      </c>
      <c r="G14" s="1">
        <v>20000</v>
      </c>
      <c r="H14" s="1">
        <v>40000</v>
      </c>
      <c r="I14" s="1">
        <v>40000</v>
      </c>
      <c r="J14" s="1">
        <v>40000</v>
      </c>
      <c r="K14" s="1">
        <v>40000</v>
      </c>
      <c r="L14" s="1">
        <v>40000</v>
      </c>
      <c r="M14" s="84">
        <v>45000</v>
      </c>
      <c r="N14" s="1">
        <v>45000</v>
      </c>
    </row>
    <row r="15" spans="1:14" x14ac:dyDescent="0.15">
      <c r="A15">
        <v>43520</v>
      </c>
      <c r="B15" t="s">
        <v>132</v>
      </c>
      <c r="D15" t="s">
        <v>158</v>
      </c>
      <c r="G15" s="1">
        <v>1600</v>
      </c>
      <c r="H15" s="1">
        <v>2500</v>
      </c>
      <c r="I15" s="1">
        <v>200</v>
      </c>
      <c r="J15" s="1">
        <v>1500</v>
      </c>
      <c r="K15" s="1">
        <v>500</v>
      </c>
      <c r="L15" s="1">
        <v>500</v>
      </c>
      <c r="N15" s="1">
        <v>500</v>
      </c>
    </row>
    <row r="16" spans="1:14" x14ac:dyDescent="0.15">
      <c r="A16" t="s">
        <v>99</v>
      </c>
      <c r="G16" s="1">
        <f t="shared" ref="G16:L16" si="2">SUM(G14:G15)</f>
        <v>21600</v>
      </c>
      <c r="H16" s="1">
        <f t="shared" si="2"/>
        <v>42500</v>
      </c>
      <c r="I16" s="1">
        <f t="shared" si="2"/>
        <v>40200</v>
      </c>
      <c r="J16" s="1">
        <f t="shared" si="2"/>
        <v>41500</v>
      </c>
      <c r="K16" s="1">
        <f t="shared" si="2"/>
        <v>40500</v>
      </c>
      <c r="L16" s="1">
        <f t="shared" si="2"/>
        <v>40500</v>
      </c>
      <c r="M16" s="1">
        <f>SUM(M14:M15)</f>
        <v>45000</v>
      </c>
      <c r="N16" s="1">
        <f>SUM(N14:N15)</f>
        <v>45500</v>
      </c>
    </row>
    <row r="18" spans="1:14" x14ac:dyDescent="0.15">
      <c r="A18">
        <v>43521</v>
      </c>
      <c r="B18" t="s">
        <v>133</v>
      </c>
      <c r="D18" t="s">
        <v>90</v>
      </c>
      <c r="F18" s="1">
        <v>15000</v>
      </c>
      <c r="G18" s="1">
        <v>20000</v>
      </c>
      <c r="H18" s="1">
        <v>20000</v>
      </c>
      <c r="I18" s="1">
        <v>16500</v>
      </c>
      <c r="J18" s="1">
        <v>13000</v>
      </c>
      <c r="K18" s="1">
        <v>13000</v>
      </c>
      <c r="L18" s="1">
        <v>13000</v>
      </c>
      <c r="M18" s="1">
        <v>12000</v>
      </c>
      <c r="N18" s="1">
        <v>12000</v>
      </c>
    </row>
    <row r="20" spans="1:14" x14ac:dyDescent="0.15">
      <c r="A20">
        <v>42025</v>
      </c>
      <c r="B20" t="s">
        <v>134</v>
      </c>
      <c r="D20" t="s">
        <v>34</v>
      </c>
      <c r="J20" s="1">
        <v>74000</v>
      </c>
      <c r="K20" s="1">
        <v>88556</v>
      </c>
      <c r="L20" s="1">
        <v>72200</v>
      </c>
      <c r="M20" s="1">
        <v>45333</v>
      </c>
      <c r="N20" s="1">
        <v>72200</v>
      </c>
    </row>
    <row r="21" spans="1:14" x14ac:dyDescent="0.15">
      <c r="L21" s="1"/>
      <c r="M21" s="1"/>
      <c r="N21" s="1"/>
    </row>
    <row r="22" spans="1:14" ht="16" customHeight="1" x14ac:dyDescent="0.15">
      <c r="A22">
        <v>43545</v>
      </c>
      <c r="B22" t="s">
        <v>134</v>
      </c>
      <c r="D22" t="s">
        <v>45</v>
      </c>
      <c r="F22" s="1">
        <v>13000</v>
      </c>
      <c r="G22" s="1">
        <v>14947.65</v>
      </c>
      <c r="H22" s="1">
        <v>13000</v>
      </c>
      <c r="I22" s="1">
        <v>14948</v>
      </c>
      <c r="J22" s="1">
        <v>13000</v>
      </c>
      <c r="K22" s="1">
        <v>12854.05</v>
      </c>
      <c r="L22" s="1">
        <v>13000</v>
      </c>
      <c r="M22" s="1">
        <v>13303</v>
      </c>
      <c r="N22" s="1">
        <v>13000</v>
      </c>
    </row>
    <row r="23" spans="1:14" ht="16" customHeight="1" x14ac:dyDescent="0.15">
      <c r="A23">
        <v>43545</v>
      </c>
      <c r="B23" t="s">
        <v>134</v>
      </c>
      <c r="D23" t="s">
        <v>159</v>
      </c>
      <c r="G23" s="1">
        <v>1800</v>
      </c>
      <c r="H23" s="1">
        <v>1800</v>
      </c>
      <c r="I23" s="1">
        <v>1800</v>
      </c>
      <c r="J23" s="1">
        <v>0</v>
      </c>
      <c r="K23" s="1">
        <v>1800</v>
      </c>
      <c r="L23" s="1">
        <v>1800</v>
      </c>
      <c r="N23" s="1">
        <v>1800</v>
      </c>
    </row>
    <row r="24" spans="1:14" x14ac:dyDescent="0.15">
      <c r="A24">
        <v>43545</v>
      </c>
      <c r="B24" t="s">
        <v>134</v>
      </c>
      <c r="D24" t="s">
        <v>84</v>
      </c>
      <c r="F24" s="1">
        <v>9000</v>
      </c>
      <c r="G24" s="1">
        <v>0</v>
      </c>
      <c r="H24" s="1">
        <v>10000</v>
      </c>
      <c r="I24" s="1">
        <v>10000</v>
      </c>
      <c r="J24" s="1">
        <v>10000</v>
      </c>
      <c r="K24" s="1">
        <v>0</v>
      </c>
      <c r="L24" s="1">
        <v>10000</v>
      </c>
      <c r="M24" s="83">
        <v>5000</v>
      </c>
      <c r="N24" s="1">
        <v>5000</v>
      </c>
    </row>
    <row r="25" spans="1:14" x14ac:dyDescent="0.15">
      <c r="A25">
        <v>43545</v>
      </c>
      <c r="B25" t="s">
        <v>134</v>
      </c>
      <c r="D25" t="s">
        <v>87</v>
      </c>
      <c r="F25" s="1">
        <v>5000</v>
      </c>
      <c r="G25" s="1">
        <v>5000</v>
      </c>
      <c r="H25" s="1">
        <v>5000</v>
      </c>
      <c r="I25" s="1">
        <v>5000</v>
      </c>
      <c r="J25" s="1">
        <v>5000</v>
      </c>
      <c r="K25" s="1">
        <v>15000</v>
      </c>
      <c r="L25" s="1">
        <v>15000</v>
      </c>
      <c r="M25" s="1">
        <v>15000</v>
      </c>
      <c r="N25" s="1">
        <v>15000</v>
      </c>
    </row>
    <row r="26" spans="1:14" x14ac:dyDescent="0.15">
      <c r="A26">
        <v>43545</v>
      </c>
      <c r="B26" t="s">
        <v>134</v>
      </c>
      <c r="D26" t="s">
        <v>85</v>
      </c>
      <c r="F26" s="1">
        <v>30000</v>
      </c>
      <c r="G26" s="1">
        <v>30401</v>
      </c>
      <c r="H26" s="1">
        <v>30500</v>
      </c>
      <c r="I26" s="1">
        <v>31799</v>
      </c>
      <c r="J26" s="1">
        <v>31000</v>
      </c>
      <c r="K26" s="1">
        <v>32582</v>
      </c>
      <c r="L26" s="1">
        <v>32000</v>
      </c>
      <c r="M26" s="83">
        <v>30223</v>
      </c>
      <c r="N26" s="1">
        <v>31000</v>
      </c>
    </row>
    <row r="27" spans="1:14" x14ac:dyDescent="0.15">
      <c r="A27">
        <v>43545</v>
      </c>
      <c r="B27" t="s">
        <v>134</v>
      </c>
      <c r="D27" t="s">
        <v>140</v>
      </c>
      <c r="F27" s="1">
        <v>2500</v>
      </c>
      <c r="G27" s="1">
        <v>2500</v>
      </c>
      <c r="H27" s="1">
        <v>2500</v>
      </c>
      <c r="I27" s="1">
        <v>2500</v>
      </c>
      <c r="J27" s="1">
        <v>2500</v>
      </c>
      <c r="K27" s="1">
        <v>2500</v>
      </c>
      <c r="L27" s="1">
        <v>2500</v>
      </c>
      <c r="M27" s="1">
        <v>2500</v>
      </c>
      <c r="N27" s="1">
        <v>2500</v>
      </c>
    </row>
    <row r="28" spans="1:14" x14ac:dyDescent="0.15">
      <c r="A28" s="11" t="s">
        <v>99</v>
      </c>
      <c r="F28" s="1">
        <f t="shared" ref="F28:H28" si="3">SUM(F22:F27)</f>
        <v>59500</v>
      </c>
      <c r="G28" s="1">
        <f t="shared" si="3"/>
        <v>54648.65</v>
      </c>
      <c r="H28" s="1">
        <f t="shared" si="3"/>
        <v>62800</v>
      </c>
      <c r="I28" s="1">
        <f>SUM(I22:I27)</f>
        <v>66047</v>
      </c>
      <c r="L28" s="1"/>
      <c r="M28" s="1"/>
      <c r="N28" s="1">
        <f>SUM(N22:N27)</f>
        <v>68300</v>
      </c>
    </row>
    <row r="30" spans="1:14" x14ac:dyDescent="0.15">
      <c r="N30" s="1">
        <f>N8+N12+N16+N18+N20+N28</f>
        <v>275000</v>
      </c>
    </row>
  </sheetData>
  <phoneticPr fontId="1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zoomScale="140" zoomScaleNormal="140" workbookViewId="0">
      <selection activeCell="I11" sqref="I11"/>
    </sheetView>
  </sheetViews>
  <sheetFormatPr baseColWidth="10" defaultColWidth="11.5" defaultRowHeight="13" x14ac:dyDescent="0.15"/>
  <cols>
    <col min="2" max="2" width="37.5" customWidth="1"/>
    <col min="3" max="3" width="11.5" style="1"/>
  </cols>
  <sheetData>
    <row r="1" spans="1:9" ht="21" x14ac:dyDescent="0.25">
      <c r="A1" s="6" t="s">
        <v>238</v>
      </c>
      <c r="B1" s="6"/>
    </row>
    <row r="2" spans="1:9" x14ac:dyDescent="0.15">
      <c r="A2" s="1"/>
      <c r="B2" s="1"/>
    </row>
    <row r="3" spans="1:9" x14ac:dyDescent="0.15">
      <c r="A3" s="1"/>
      <c r="B3" s="1"/>
    </row>
    <row r="4" spans="1:9" ht="43" x14ac:dyDescent="0.2">
      <c r="A4" s="7"/>
      <c r="B4" s="67" t="s">
        <v>100</v>
      </c>
      <c r="C4" s="80" t="s">
        <v>156</v>
      </c>
      <c r="D4" s="67" t="s">
        <v>166</v>
      </c>
      <c r="E4" s="67" t="s">
        <v>167</v>
      </c>
      <c r="F4" s="67" t="s">
        <v>192</v>
      </c>
      <c r="G4" s="67" t="s">
        <v>193</v>
      </c>
      <c r="H4" s="67" t="s">
        <v>257</v>
      </c>
      <c r="I4" s="67" t="s">
        <v>260</v>
      </c>
    </row>
    <row r="5" spans="1:9" x14ac:dyDescent="0.15">
      <c r="A5" s="1"/>
      <c r="B5" s="1"/>
    </row>
    <row r="6" spans="1:9" ht="14" x14ac:dyDescent="0.2">
      <c r="A6" s="1"/>
      <c r="B6" s="68" t="s">
        <v>65</v>
      </c>
    </row>
    <row r="7" spans="1:9" x14ac:dyDescent="0.15">
      <c r="A7" s="1"/>
      <c r="B7" s="1" t="s">
        <v>259</v>
      </c>
      <c r="C7" s="1">
        <v>0</v>
      </c>
      <c r="D7" s="77">
        <v>1000</v>
      </c>
      <c r="E7" s="77">
        <v>1000</v>
      </c>
      <c r="F7" s="1">
        <v>1500</v>
      </c>
      <c r="G7" s="1">
        <v>1500</v>
      </c>
      <c r="H7" s="1">
        <v>1500</v>
      </c>
      <c r="I7" s="1">
        <v>1500</v>
      </c>
    </row>
    <row r="8" spans="1:9" x14ac:dyDescent="0.15">
      <c r="A8" s="1"/>
      <c r="B8" s="1" t="s">
        <v>101</v>
      </c>
      <c r="C8" s="1">
        <v>2000</v>
      </c>
      <c r="D8" s="77">
        <v>2000</v>
      </c>
      <c r="E8" s="77">
        <v>2000</v>
      </c>
      <c r="F8" s="1">
        <v>2000</v>
      </c>
      <c r="G8" s="1">
        <v>2000</v>
      </c>
      <c r="H8" s="1">
        <v>2200</v>
      </c>
      <c r="I8" s="1">
        <v>2200</v>
      </c>
    </row>
    <row r="9" spans="1:9" x14ac:dyDescent="0.15">
      <c r="A9" s="1"/>
      <c r="B9" s="1" t="s">
        <v>103</v>
      </c>
      <c r="C9" s="1">
        <v>1000</v>
      </c>
      <c r="D9" s="77">
        <v>1034</v>
      </c>
      <c r="E9" s="77">
        <v>1000</v>
      </c>
      <c r="F9" s="1">
        <v>1042</v>
      </c>
      <c r="G9" s="1">
        <v>1000</v>
      </c>
      <c r="H9" s="1">
        <v>1041</v>
      </c>
      <c r="I9" s="1">
        <v>1000</v>
      </c>
    </row>
    <row r="10" spans="1:9" x14ac:dyDescent="0.15">
      <c r="A10" s="1"/>
      <c r="B10" s="1" t="s">
        <v>141</v>
      </c>
      <c r="C10" s="1">
        <v>2000</v>
      </c>
      <c r="D10" s="77">
        <v>3000</v>
      </c>
      <c r="E10" s="77">
        <v>2000</v>
      </c>
      <c r="F10" s="1">
        <v>3124</v>
      </c>
      <c r="G10" s="1">
        <v>2000</v>
      </c>
      <c r="H10" s="1">
        <v>2000</v>
      </c>
      <c r="I10" s="1">
        <v>1000</v>
      </c>
    </row>
    <row r="11" spans="1:9" x14ac:dyDescent="0.15">
      <c r="A11" s="1"/>
      <c r="B11" s="1" t="s">
        <v>127</v>
      </c>
      <c r="C11" s="1">
        <v>10000</v>
      </c>
      <c r="D11" s="77">
        <v>8370</v>
      </c>
      <c r="E11" s="77">
        <v>8000</v>
      </c>
      <c r="F11" s="1">
        <v>5800</v>
      </c>
      <c r="G11" s="1">
        <v>6000</v>
      </c>
      <c r="H11" s="1"/>
      <c r="I11" s="1">
        <v>5000</v>
      </c>
    </row>
    <row r="12" spans="1:9" x14ac:dyDescent="0.15">
      <c r="A12" s="1"/>
      <c r="B12" s="1" t="s">
        <v>136</v>
      </c>
      <c r="C12" s="1">
        <v>1000</v>
      </c>
      <c r="D12" s="77">
        <v>1000</v>
      </c>
      <c r="E12" s="77">
        <v>1000</v>
      </c>
      <c r="F12" s="1">
        <v>200</v>
      </c>
      <c r="G12" s="1">
        <v>1000</v>
      </c>
      <c r="H12" s="1"/>
      <c r="I12" s="1"/>
    </row>
    <row r="13" spans="1:9" ht="16" x14ac:dyDescent="0.2">
      <c r="A13" s="8"/>
      <c r="B13" s="66" t="s">
        <v>102</v>
      </c>
      <c r="C13" s="1">
        <f>SUM(C7:C12)</f>
        <v>16000</v>
      </c>
      <c r="D13" s="77">
        <f>SUM(D7:D12)</f>
        <v>16404</v>
      </c>
      <c r="E13" s="77">
        <f>SUM(E7:E12)</f>
        <v>15000</v>
      </c>
      <c r="F13" s="1">
        <f>SUM(F7:F12)</f>
        <v>13666</v>
      </c>
      <c r="G13" s="1">
        <f>SUM(G7:G12)</f>
        <v>13500</v>
      </c>
      <c r="H13" s="1"/>
      <c r="I13" s="1">
        <f>SUM(I7:I12)</f>
        <v>10700</v>
      </c>
    </row>
    <row r="14" spans="1:9" ht="16" x14ac:dyDescent="0.2">
      <c r="A14" s="8"/>
      <c r="B14" s="8"/>
    </row>
    <row r="15" spans="1:9" x14ac:dyDescent="0.15">
      <c r="A15" s="1"/>
      <c r="B15" s="1"/>
    </row>
    <row r="16" spans="1:9" x14ac:dyDescent="0.15">
      <c r="A16" s="1"/>
      <c r="B16" s="1"/>
    </row>
    <row r="17" spans="1:2" x14ac:dyDescent="0.15">
      <c r="A17" s="1"/>
      <c r="B17" s="1"/>
    </row>
    <row r="18" spans="1:2" x14ac:dyDescent="0.15">
      <c r="A18" s="1"/>
      <c r="B18" s="1"/>
    </row>
    <row r="19" spans="1:2" x14ac:dyDescent="0.15">
      <c r="A19" s="1"/>
      <c r="B19" s="1"/>
    </row>
    <row r="20" spans="1:2" x14ac:dyDescent="0.15">
      <c r="A20" s="1"/>
      <c r="B20" s="1"/>
    </row>
    <row r="21" spans="1:2" x14ac:dyDescent="0.15">
      <c r="A21" s="1"/>
      <c r="B21" s="1"/>
    </row>
  </sheetData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CA60-E066-6A49-8A37-3035362BF68F}">
  <dimension ref="A1:F25"/>
  <sheetViews>
    <sheetView zoomScale="180" zoomScaleNormal="180" workbookViewId="0">
      <selection activeCell="C28" sqref="C28"/>
    </sheetView>
  </sheetViews>
  <sheetFormatPr baseColWidth="10" defaultRowHeight="13" x14ac:dyDescent="0.15"/>
  <cols>
    <col min="3" max="3" width="25.83203125" customWidth="1"/>
    <col min="4" max="4" width="10.83203125" style="77"/>
    <col min="6" max="6" width="10.83203125" style="1"/>
  </cols>
  <sheetData>
    <row r="1" spans="1:6" s="3" customFormat="1" ht="20" x14ac:dyDescent="0.2">
      <c r="A1" s="3" t="s">
        <v>148</v>
      </c>
      <c r="D1" s="112"/>
      <c r="F1" s="85"/>
    </row>
    <row r="3" spans="1:6" ht="18" x14ac:dyDescent="0.2">
      <c r="A3" s="69">
        <v>2025</v>
      </c>
    </row>
    <row r="4" spans="1:6" x14ac:dyDescent="0.15">
      <c r="A4" t="s">
        <v>220</v>
      </c>
      <c r="D4" s="77">
        <v>14400</v>
      </c>
    </row>
    <row r="5" spans="1:6" x14ac:dyDescent="0.15">
      <c r="A5" t="s">
        <v>160</v>
      </c>
      <c r="D5" s="77">
        <v>500</v>
      </c>
    </row>
    <row r="6" spans="1:6" x14ac:dyDescent="0.15">
      <c r="A6" t="s">
        <v>70</v>
      </c>
      <c r="D6" s="77">
        <v>10000</v>
      </c>
    </row>
    <row r="7" spans="1:6" x14ac:dyDescent="0.15">
      <c r="A7" t="s">
        <v>222</v>
      </c>
      <c r="D7" s="77">
        <v>5419</v>
      </c>
    </row>
    <row r="8" spans="1:6" x14ac:dyDescent="0.15">
      <c r="A8" t="s">
        <v>154</v>
      </c>
      <c r="D8" s="77">
        <v>17800</v>
      </c>
      <c r="E8" t="s">
        <v>236</v>
      </c>
    </row>
    <row r="9" spans="1:6" x14ac:dyDescent="0.15">
      <c r="A9" t="s">
        <v>187</v>
      </c>
      <c r="D9" s="77">
        <v>6900</v>
      </c>
      <c r="E9" t="s">
        <v>223</v>
      </c>
    </row>
    <row r="10" spans="1:6" x14ac:dyDescent="0.15">
      <c r="A10" t="s">
        <v>191</v>
      </c>
      <c r="D10" s="77">
        <v>10000</v>
      </c>
    </row>
    <row r="11" spans="1:6" x14ac:dyDescent="0.15">
      <c r="A11" t="s">
        <v>224</v>
      </c>
      <c r="D11" s="77">
        <v>1500</v>
      </c>
    </row>
    <row r="12" spans="1:6" x14ac:dyDescent="0.15">
      <c r="A12" t="s">
        <v>225</v>
      </c>
    </row>
    <row r="13" spans="1:6" x14ac:dyDescent="0.15">
      <c r="B13" t="s">
        <v>226</v>
      </c>
      <c r="D13" s="77">
        <v>32582</v>
      </c>
    </row>
    <row r="14" spans="1:6" x14ac:dyDescent="0.15">
      <c r="B14" t="s">
        <v>99</v>
      </c>
      <c r="D14" s="77">
        <f>SUM(D4:D13)</f>
        <v>99101</v>
      </c>
    </row>
    <row r="16" spans="1:6" ht="18" x14ac:dyDescent="0.2">
      <c r="A16" s="69">
        <v>2026</v>
      </c>
    </row>
    <row r="17" spans="1:4" x14ac:dyDescent="0.15">
      <c r="A17" t="s">
        <v>220</v>
      </c>
      <c r="D17" s="77">
        <v>14400</v>
      </c>
    </row>
    <row r="18" spans="1:4" x14ac:dyDescent="0.15">
      <c r="A18" t="s">
        <v>160</v>
      </c>
      <c r="D18" s="77">
        <v>500</v>
      </c>
    </row>
    <row r="19" spans="1:4" x14ac:dyDescent="0.15">
      <c r="A19" t="s">
        <v>271</v>
      </c>
      <c r="D19" s="77">
        <v>20626</v>
      </c>
    </row>
    <row r="20" spans="1:4" x14ac:dyDescent="0.15">
      <c r="A20" t="s">
        <v>154</v>
      </c>
      <c r="D20" s="77">
        <v>17800</v>
      </c>
    </row>
    <row r="21" spans="1:4" x14ac:dyDescent="0.15">
      <c r="A21" t="s">
        <v>270</v>
      </c>
      <c r="D21" s="77">
        <v>3000</v>
      </c>
    </row>
    <row r="22" spans="1:4" x14ac:dyDescent="0.15">
      <c r="A22" t="s">
        <v>286</v>
      </c>
      <c r="D22" s="77">
        <v>10000</v>
      </c>
    </row>
    <row r="23" spans="1:4" x14ac:dyDescent="0.15">
      <c r="A23" t="s">
        <v>283</v>
      </c>
      <c r="D23" s="77">
        <v>10000</v>
      </c>
    </row>
    <row r="24" spans="1:4" x14ac:dyDescent="0.15">
      <c r="A24" t="s">
        <v>267</v>
      </c>
      <c r="D24" s="77">
        <v>3000</v>
      </c>
    </row>
    <row r="25" spans="1:4" x14ac:dyDescent="0.15">
      <c r="B25" t="s">
        <v>99</v>
      </c>
      <c r="D25" s="77">
        <f>SUM(D17:D24)</f>
        <v>79326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FY26 Ops Detail wo MTF</vt:lpstr>
      <vt:lpstr>Notes</vt:lpstr>
      <vt:lpstr>Misc Expense</vt:lpstr>
      <vt:lpstr>Health Ins</vt:lpstr>
      <vt:lpstr>Israel Fellow 25</vt:lpstr>
      <vt:lpstr>Grants Foundations</vt:lpstr>
      <vt:lpstr>HHD</vt:lpstr>
      <vt:lpstr>Designated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Kenny Weiss</cp:lastModifiedBy>
  <cp:lastPrinted>2025-04-03T21:31:18Z</cp:lastPrinted>
  <dcterms:created xsi:type="dcterms:W3CDTF">2019-05-07T13:12:09Z</dcterms:created>
  <dcterms:modified xsi:type="dcterms:W3CDTF">2025-04-30T13:17:39Z</dcterms:modified>
</cp:coreProperties>
</file>